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drawings/drawing7.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codeName="{DC747B9D-DBBB-FA85-71B4-595EBAB97821}"/>
  <workbookPr codeName="ThisWorkbook"/>
  <mc:AlternateContent xmlns:mc="http://schemas.openxmlformats.org/markup-compatibility/2006">
    <mc:Choice Requires="x15">
      <x15ac:absPath xmlns:x15ac="http://schemas.microsoft.com/office/spreadsheetml/2010/11/ac" url="C:\Users\Mireille\Downloads\"/>
    </mc:Choice>
  </mc:AlternateContent>
  <xr:revisionPtr revIDLastSave="0" documentId="13_ncr:1_{5FDA18B7-1FE6-4CC4-BF65-5334307C6021}" xr6:coauthVersionLast="47" xr6:coauthVersionMax="47" xr10:uidLastSave="{00000000-0000-0000-0000-000000000000}"/>
  <bookViews>
    <workbookView xWindow="-120" yWindow="-120" windowWidth="24240" windowHeight="13140" tabRatio="944" firstSheet="3" activeTab="12" xr2:uid="{00000000-000D-0000-FFFF-FFFF00000000}"/>
  </bookViews>
  <sheets>
    <sheet name="Clubs" sheetId="22" state="hidden" r:id="rId1"/>
    <sheet name="Catégories" sheetId="24" state="hidden" r:id="rId2"/>
    <sheet name="Menu" sheetId="1" r:id="rId3"/>
    <sheet name="Mode d'emploi" sheetId="15" r:id="rId4"/>
    <sheet name="Demande de Carte" sheetId="26" state="hidden" r:id="rId5"/>
    <sheet name="Renouvellement de Licence" sheetId="25" state="hidden" r:id="rId6"/>
    <sheet name="QUESTIONNAIRE DE SANTE MINEUR" sheetId="31" r:id="rId7"/>
    <sheet name="DOCUMENT UNIQUE LICENCE" sheetId="32" r:id="rId8"/>
    <sheet name="Vérification des Licences" sheetId="18" r:id="rId9"/>
    <sheet name="Feuille Comptable" sheetId="21" r:id="rId10"/>
    <sheet name="Demande de Duplicata" sheetId="19" state="hidden" r:id="rId11"/>
    <sheet name="DUPLICATA EN COURS D'ANNEE" sheetId="29" r:id="rId12"/>
    <sheet name="Correction d'erreur" sheetId="20" r:id="rId13"/>
    <sheet name="Feuil1" sheetId="28" state="hidden" r:id="rId14"/>
  </sheets>
  <externalReferences>
    <externalReference r:id="rId15"/>
    <externalReference r:id="rId16"/>
    <externalReference r:id="rId17"/>
    <externalReference r:id="rId18"/>
    <externalReference r:id="rId19"/>
  </externalReferences>
  <definedNames>
    <definedName name="___xlfn.IFERROR" hidden="1">#NAME?</definedName>
    <definedName name="__xlfn.IFERROR" hidden="1">#NAME?</definedName>
    <definedName name="_xlnm._FilterDatabase" localSheetId="8" hidden="1">'Vérification des Licences'!$A$15:$S$15</definedName>
    <definedName name="base" localSheetId="7">[1]Catégories!$A$1:$I$10</definedName>
    <definedName name="base">Catégories!$A$1:$I$10</definedName>
    <definedName name="cat" localSheetId="7">[1]Catégories!$L$2:$Y$10</definedName>
    <definedName name="cat">Catégories!$L$2:$Y$10</definedName>
    <definedName name="Clubs">Clubs!$A$1:$B$66</definedName>
    <definedName name="Clubs_Actifs" localSheetId="1">#REF!</definedName>
    <definedName name="Clubs_Actifs" localSheetId="0">#REF!</definedName>
    <definedName name="hhh" localSheetId="7">OFFSET(#REF!,0,#REF!-1,1,1)</definedName>
    <definedName name="hhh">OFFSET(#REF!,0,#REF!-1,1,1)</definedName>
    <definedName name="_xlnm.Print_Titles" localSheetId="3">'Mode d''emploi'!$2:$2</definedName>
    <definedName name="iui" localSheetId="7">OFFSET(#REF!,0,#REF!-1,1,1)</definedName>
    <definedName name="iui">OFFSET(#REF!,0,#REF!-1,1,1)</definedName>
    <definedName name="menu">Menu!$I$2:$J$8</definedName>
    <definedName name="Mon_Image" localSheetId="7">OFFSET(#REF!,0,#REF!-1,1,1)</definedName>
    <definedName name="Mon_Image">OFFSET(#REF!,0,#REF!-1,1,1)</definedName>
    <definedName name="_xlnm.Print_Area" localSheetId="12">'Correction d''erreur'!$A$1:$J$46</definedName>
    <definedName name="_xlnm.Print_Area" localSheetId="4">'Demande de Carte'!$A$1:$H$54</definedName>
    <definedName name="_xlnm.Print_Area" localSheetId="7">'DOCUMENT UNIQUE LICENCE'!$B$1:$I$43</definedName>
    <definedName name="_xlnm.Print_Area" localSheetId="9">'Feuille Comptable'!$A$1:$K$39</definedName>
    <definedName name="_xlnm.Print_Area" localSheetId="5">'Renouvellement de Licence'!$A$1:$H$50</definedName>
    <definedName name="_xlnm.Print_Area" localSheetId="8">'Vérification des Licences'!$A$1:$U$111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32" l="1"/>
  <c r="AB3" i="32" s="1"/>
  <c r="I3" i="32"/>
  <c r="M1" i="32"/>
  <c r="K1" i="32" s="1"/>
  <c r="O1" i="32" s="1"/>
  <c r="B7" i="32"/>
  <c r="E7" i="32"/>
  <c r="Z8" i="32"/>
  <c r="K2" i="32" s="1"/>
  <c r="N21" i="32" s="1"/>
  <c r="B11" i="32" s="1"/>
  <c r="D4" i="32" l="1"/>
  <c r="N8" i="32"/>
  <c r="N14" i="32" s="1"/>
  <c r="N15" i="32" s="1"/>
  <c r="N16" i="32" s="1"/>
  <c r="N5" i="32"/>
  <c r="N18" i="32"/>
  <c r="B8" i="32" s="1"/>
  <c r="N23" i="32"/>
  <c r="D12" i="32" s="1"/>
  <c r="N29" i="32"/>
  <c r="N19" i="32"/>
  <c r="F8" i="32" s="1"/>
  <c r="S1" i="32"/>
  <c r="N24" i="32"/>
  <c r="B9" i="32" s="1"/>
  <c r="N26" i="32"/>
  <c r="E10" i="32" s="1"/>
  <c r="N6" i="32"/>
  <c r="N22" i="32"/>
  <c r="N27" i="32"/>
  <c r="N28" i="32"/>
  <c r="N25" i="32"/>
  <c r="F9" i="32" s="1"/>
  <c r="J1" i="32"/>
  <c r="N4" i="32"/>
  <c r="P1" i="32"/>
  <c r="Q1" i="32" s="1"/>
  <c r="M16" i="32"/>
  <c r="AA41" i="32" s="1"/>
  <c r="V16" i="18"/>
  <c r="V17" i="18"/>
  <c r="V18" i="18"/>
  <c r="V19" i="18"/>
  <c r="V20" i="18"/>
  <c r="V21" i="18"/>
  <c r="V22" i="18"/>
  <c r="V23" i="18"/>
  <c r="V24" i="18"/>
  <c r="V25" i="18"/>
  <c r="V26" i="18"/>
  <c r="V27" i="18"/>
  <c r="V28" i="18"/>
  <c r="V29" i="18"/>
  <c r="V30" i="18"/>
  <c r="V31" i="18"/>
  <c r="V32" i="18"/>
  <c r="V33" i="18"/>
  <c r="V34" i="18"/>
  <c r="V35" i="18"/>
  <c r="V36" i="18"/>
  <c r="V37" i="18"/>
  <c r="V38" i="18"/>
  <c r="V39" i="18"/>
  <c r="V40" i="18"/>
  <c r="V41" i="18"/>
  <c r="V42" i="18"/>
  <c r="V43" i="18"/>
  <c r="V44" i="18"/>
  <c r="V45" i="18"/>
  <c r="V46" i="18"/>
  <c r="V47" i="18"/>
  <c r="V48" i="18"/>
  <c r="V49" i="18"/>
  <c r="V50" i="18"/>
  <c r="V51" i="18"/>
  <c r="V52" i="18"/>
  <c r="V53" i="18"/>
  <c r="V54" i="18"/>
  <c r="V55" i="18"/>
  <c r="V56" i="18"/>
  <c r="V57" i="18"/>
  <c r="V58" i="18"/>
  <c r="V59" i="18"/>
  <c r="M21" i="32" l="1"/>
  <c r="M22" i="32"/>
  <c r="N17" i="32"/>
  <c r="N3" i="32"/>
  <c r="M4" i="32"/>
  <c r="O4" i="32" s="1"/>
  <c r="M3" i="32"/>
  <c r="O3" i="32" s="1"/>
  <c r="M5" i="32"/>
  <c r="O5" i="32" s="1"/>
  <c r="N2" i="32"/>
  <c r="M2" i="32"/>
  <c r="O7" i="32"/>
  <c r="O26" i="32"/>
  <c r="O27" i="32"/>
  <c r="O23" i="32"/>
  <c r="M25" i="32"/>
  <c r="M23" i="32"/>
  <c r="O28" i="32"/>
  <c r="M28" i="32" s="1"/>
  <c r="O29" i="32" s="1"/>
  <c r="B32" i="32"/>
  <c r="M27" i="32"/>
  <c r="E34" i="32"/>
  <c r="M31" i="32"/>
  <c r="N31" i="32" s="1"/>
  <c r="M30" i="32"/>
  <c r="N30" i="32" s="1"/>
  <c r="M29" i="32"/>
  <c r="M32" i="32"/>
  <c r="N32" i="32" s="1"/>
  <c r="N33" i="32"/>
  <c r="M15" i="32"/>
  <c r="N10" i="32"/>
  <c r="N11" i="32" s="1"/>
  <c r="M18" i="32"/>
  <c r="M19" i="32"/>
  <c r="W17" i="18"/>
  <c r="W18" i="18"/>
  <c r="W19" i="18"/>
  <c r="W20" i="18"/>
  <c r="W21" i="18"/>
  <c r="W22" i="18"/>
  <c r="W23" i="18"/>
  <c r="W24" i="18"/>
  <c r="W25" i="18"/>
  <c r="W26" i="18"/>
  <c r="W27" i="18"/>
  <c r="W28" i="18"/>
  <c r="W29" i="18"/>
  <c r="W30" i="18"/>
  <c r="W31" i="18"/>
  <c r="W32" i="18"/>
  <c r="W33" i="18"/>
  <c r="W34" i="18"/>
  <c r="W35" i="18"/>
  <c r="W36" i="18"/>
  <c r="W37" i="18"/>
  <c r="W38" i="18"/>
  <c r="W39" i="18"/>
  <c r="W40" i="18"/>
  <c r="W41" i="18"/>
  <c r="W42" i="18"/>
  <c r="W43" i="18"/>
  <c r="W44" i="18"/>
  <c r="W45" i="18"/>
  <c r="W46" i="18"/>
  <c r="W47" i="18"/>
  <c r="W48" i="18"/>
  <c r="W49" i="18"/>
  <c r="W50" i="18"/>
  <c r="W51" i="18"/>
  <c r="W52" i="18"/>
  <c r="W53" i="18"/>
  <c r="W54" i="18"/>
  <c r="W55" i="18"/>
  <c r="W56" i="18"/>
  <c r="W57" i="18"/>
  <c r="W58" i="18"/>
  <c r="W59" i="18"/>
  <c r="W16" i="18"/>
  <c r="N12" i="32" l="1"/>
  <c r="N13" i="32" s="1"/>
  <c r="B10" i="32" s="1"/>
  <c r="B12" i="32"/>
  <c r="I10" i="32"/>
  <c r="M26" i="32"/>
  <c r="B13" i="32" s="1"/>
  <c r="H34" i="32"/>
  <c r="M24" i="32"/>
  <c r="D15" i="32"/>
  <c r="O2" i="32"/>
  <c r="G13" i="32" s="1"/>
  <c r="D4" i="1"/>
  <c r="E3" i="32" s="1"/>
  <c r="A1" i="18" l="1"/>
  <c r="U2" i="18"/>
  <c r="V2" i="18" s="1"/>
  <c r="C3" i="18"/>
  <c r="B13" i="18"/>
  <c r="D13" i="18" s="1"/>
  <c r="X16" i="18"/>
  <c r="X17" i="18"/>
  <c r="X18" i="18"/>
  <c r="X19" i="18"/>
  <c r="X20" i="18"/>
  <c r="X21" i="18"/>
  <c r="X22" i="18"/>
  <c r="X23" i="18"/>
  <c r="X24" i="18"/>
  <c r="X25" i="18"/>
  <c r="X26" i="18"/>
  <c r="X27" i="18"/>
  <c r="X28" i="18"/>
  <c r="X29" i="18"/>
  <c r="X30" i="18"/>
  <c r="X31" i="18"/>
  <c r="X32" i="18"/>
  <c r="X33" i="18"/>
  <c r="X34" i="18"/>
  <c r="X35" i="18"/>
  <c r="X36" i="18"/>
  <c r="Y36" i="18" s="1"/>
  <c r="X37" i="18"/>
  <c r="X38" i="18"/>
  <c r="X39" i="18"/>
  <c r="X40" i="18"/>
  <c r="X41" i="18"/>
  <c r="X42" i="18"/>
  <c r="X43" i="18"/>
  <c r="X44" i="18"/>
  <c r="Y44" i="18" s="1"/>
  <c r="X45" i="18"/>
  <c r="X46" i="18"/>
  <c r="X47" i="18"/>
  <c r="X48" i="18"/>
  <c r="X49" i="18"/>
  <c r="X50" i="18"/>
  <c r="X51" i="18"/>
  <c r="X52" i="18"/>
  <c r="Y52" i="18" s="1"/>
  <c r="X53" i="18"/>
  <c r="X54" i="18"/>
  <c r="X55" i="18"/>
  <c r="X56" i="18"/>
  <c r="Y56" i="18" s="1"/>
  <c r="X57" i="18"/>
  <c r="X58" i="18"/>
  <c r="X59" i="18"/>
  <c r="V60" i="18"/>
  <c r="X60" i="18"/>
  <c r="V61" i="18"/>
  <c r="W61" i="18" s="1"/>
  <c r="X61" i="18"/>
  <c r="V62" i="18"/>
  <c r="W62" i="18" s="1"/>
  <c r="X62" i="18"/>
  <c r="V63" i="18"/>
  <c r="W63" i="18" s="1"/>
  <c r="X63" i="18"/>
  <c r="V64" i="18"/>
  <c r="X64" i="18"/>
  <c r="V65" i="18"/>
  <c r="W65" i="18" s="1"/>
  <c r="X65" i="18"/>
  <c r="V66" i="18"/>
  <c r="W66" i="18" s="1"/>
  <c r="X66" i="18"/>
  <c r="V67" i="18"/>
  <c r="W67" i="18" s="1"/>
  <c r="X67" i="18"/>
  <c r="V68" i="18"/>
  <c r="X68" i="18"/>
  <c r="V69" i="18"/>
  <c r="W69" i="18" s="1"/>
  <c r="X69" i="18"/>
  <c r="V70" i="18"/>
  <c r="W70" i="18" s="1"/>
  <c r="X70" i="18"/>
  <c r="V71" i="18"/>
  <c r="W71" i="18" s="1"/>
  <c r="X71" i="18"/>
  <c r="V72" i="18"/>
  <c r="X72" i="18"/>
  <c r="V73" i="18"/>
  <c r="W73" i="18" s="1"/>
  <c r="X73" i="18"/>
  <c r="V74" i="18"/>
  <c r="W74" i="18" s="1"/>
  <c r="X74" i="18"/>
  <c r="V75" i="18"/>
  <c r="W75" i="18" s="1"/>
  <c r="X75" i="18"/>
  <c r="V76" i="18"/>
  <c r="X76" i="18"/>
  <c r="V77" i="18"/>
  <c r="W77" i="18" s="1"/>
  <c r="X77" i="18"/>
  <c r="V78" i="18"/>
  <c r="W78" i="18" s="1"/>
  <c r="X78" i="18"/>
  <c r="V79" i="18"/>
  <c r="W79" i="18" s="1"/>
  <c r="X79" i="18"/>
  <c r="V80" i="18"/>
  <c r="X80" i="18"/>
  <c r="V81" i="18"/>
  <c r="W81" i="18" s="1"/>
  <c r="X81" i="18"/>
  <c r="V82" i="18"/>
  <c r="W82" i="18" s="1"/>
  <c r="X82" i="18"/>
  <c r="V83" i="18"/>
  <c r="W83" i="18" s="1"/>
  <c r="X83" i="18"/>
  <c r="V84" i="18"/>
  <c r="X84" i="18"/>
  <c r="V85" i="18"/>
  <c r="W85" i="18" s="1"/>
  <c r="X85" i="18"/>
  <c r="V86" i="18"/>
  <c r="W86" i="18" s="1"/>
  <c r="X86" i="18"/>
  <c r="V87" i="18"/>
  <c r="W87" i="18" s="1"/>
  <c r="X87" i="18"/>
  <c r="V88" i="18"/>
  <c r="X88" i="18"/>
  <c r="V89" i="18"/>
  <c r="W89" i="18" s="1"/>
  <c r="X89" i="18"/>
  <c r="V90" i="18"/>
  <c r="W90" i="18" s="1"/>
  <c r="X90" i="18"/>
  <c r="V91" i="18"/>
  <c r="W91" i="18" s="1"/>
  <c r="X91" i="18"/>
  <c r="V92" i="18"/>
  <c r="X92" i="18"/>
  <c r="V93" i="18"/>
  <c r="W93" i="18" s="1"/>
  <c r="X93" i="18"/>
  <c r="V94" i="18"/>
  <c r="W94" i="18" s="1"/>
  <c r="X94" i="18"/>
  <c r="V95" i="18"/>
  <c r="X95" i="18"/>
  <c r="V96" i="18"/>
  <c r="W96" i="18" s="1"/>
  <c r="X96" i="18"/>
  <c r="V97" i="18"/>
  <c r="X97" i="18"/>
  <c r="AH2" i="18" l="1"/>
  <c r="AE2" i="18"/>
  <c r="W2" i="18"/>
  <c r="W97" i="18"/>
  <c r="Y97" i="18" s="1"/>
  <c r="W95" i="18"/>
  <c r="Y95" i="18" s="1"/>
  <c r="W92" i="18"/>
  <c r="Y92" i="18" s="1"/>
  <c r="W88" i="18"/>
  <c r="Y88" i="18" s="1"/>
  <c r="W84" i="18"/>
  <c r="Y84" i="18" s="1"/>
  <c r="W80" i="18"/>
  <c r="Y80" i="18" s="1"/>
  <c r="W76" i="18"/>
  <c r="Y76" i="18" s="1"/>
  <c r="W72" i="18"/>
  <c r="Y72" i="18" s="1"/>
  <c r="W68" i="18"/>
  <c r="Y68" i="18" s="1"/>
  <c r="W64" i="18"/>
  <c r="Y64" i="18" s="1"/>
  <c r="W60" i="18"/>
  <c r="Y60" i="18" s="1"/>
  <c r="Y96" i="18"/>
  <c r="Y28" i="18"/>
  <c r="Y24" i="18"/>
  <c r="Y32" i="18"/>
  <c r="Y40" i="18"/>
  <c r="Y48" i="18"/>
  <c r="Y93" i="18"/>
  <c r="Y83" i="18"/>
  <c r="AC2" i="18"/>
  <c r="Y90" i="18"/>
  <c r="Z2" i="18"/>
  <c r="Y20" i="18"/>
  <c r="Y16" i="18"/>
  <c r="Y86" i="18"/>
  <c r="Y18" i="18"/>
  <c r="Y77" i="18"/>
  <c r="Y67" i="18"/>
  <c r="Y61" i="18"/>
  <c r="Y51" i="18"/>
  <c r="Y47" i="18"/>
  <c r="Y31" i="18"/>
  <c r="Y74" i="18"/>
  <c r="Y58" i="18"/>
  <c r="Y42" i="18"/>
  <c r="Y26" i="18"/>
  <c r="Y22" i="18"/>
  <c r="Y17" i="18"/>
  <c r="Y54" i="18"/>
  <c r="Y38" i="18"/>
  <c r="Y49" i="18"/>
  <c r="Y33" i="18"/>
  <c r="Y70" i="18"/>
  <c r="Y19" i="18"/>
  <c r="Y79" i="18"/>
  <c r="Y63" i="18"/>
  <c r="Y43" i="18"/>
  <c r="Y91" i="18"/>
  <c r="Y82" i="18"/>
  <c r="Y75" i="18"/>
  <c r="Y66" i="18"/>
  <c r="Y59" i="18"/>
  <c r="Y50" i="18"/>
  <c r="Y39" i="18"/>
  <c r="Y34" i="18"/>
  <c r="Y27" i="18"/>
  <c r="Y94" i="18"/>
  <c r="Y87" i="18"/>
  <c r="Y78" i="18"/>
  <c r="Y71" i="18"/>
  <c r="Y62" i="18"/>
  <c r="Y55" i="18"/>
  <c r="Y46" i="18"/>
  <c r="Y35" i="18"/>
  <c r="Y30" i="18"/>
  <c r="Y23" i="18"/>
  <c r="Y45" i="18"/>
  <c r="Y29" i="18"/>
  <c r="Y85" i="18"/>
  <c r="Y69" i="18"/>
  <c r="Y53" i="18"/>
  <c r="Y41" i="18"/>
  <c r="Y25" i="18"/>
  <c r="Y89" i="18"/>
  <c r="Y73" i="18"/>
  <c r="Y57" i="18"/>
  <c r="Y81" i="18"/>
  <c r="Y65" i="18"/>
  <c r="Y37" i="18"/>
  <c r="Y21" i="18"/>
  <c r="AG2" i="18"/>
  <c r="AA2" i="18"/>
  <c r="X2" i="18"/>
  <c r="AB2" i="18"/>
  <c r="AF2" i="18"/>
  <c r="AD2" i="18"/>
  <c r="Y2" i="18"/>
  <c r="G8" i="29"/>
  <c r="B8" i="29" s="1"/>
  <c r="B99" i="18" l="1"/>
  <c r="B100" i="18"/>
  <c r="B105" i="18"/>
  <c r="B110" i="18"/>
  <c r="B101" i="18"/>
  <c r="B108" i="18"/>
  <c r="B106" i="18"/>
  <c r="B107" i="18"/>
  <c r="B102" i="18"/>
  <c r="G39" i="25"/>
  <c r="B109" i="18" l="1"/>
  <c r="B103" i="18"/>
  <c r="B104" i="18"/>
  <c r="F24" i="21"/>
  <c r="F11" i="21"/>
  <c r="F12" i="21"/>
  <c r="F13" i="21"/>
  <c r="F14" i="21"/>
  <c r="F15" i="21"/>
  <c r="F16" i="21"/>
  <c r="F17" i="21"/>
  <c r="F18" i="21"/>
  <c r="F19" i="21"/>
  <c r="F20" i="21"/>
  <c r="F21" i="21"/>
  <c r="F10" i="21"/>
  <c r="B111" i="18" l="1"/>
  <c r="F22" i="21"/>
  <c r="F25" i="21" s="1"/>
  <c r="H27" i="21" l="1"/>
  <c r="D22" i="21" l="1"/>
  <c r="D25" i="21" s="1"/>
  <c r="D15" i="1" l="1"/>
  <c r="D13" i="1"/>
  <c r="J1" i="1"/>
  <c r="B51" i="15"/>
  <c r="A2" i="15"/>
  <c r="B39" i="15"/>
  <c r="A8" i="25"/>
  <c r="E6" i="25"/>
  <c r="E8" i="26"/>
  <c r="B6" i="26"/>
  <c r="E6" i="26" s="1"/>
  <c r="A4" i="26"/>
  <c r="B4" i="25"/>
  <c r="E4" i="25" s="1"/>
  <c r="G42" i="25"/>
  <c r="G41" i="25"/>
  <c r="D41" i="25"/>
  <c r="G40" i="25"/>
  <c r="D39" i="25"/>
  <c r="G8" i="19"/>
  <c r="B8" i="19" s="1"/>
  <c r="I7" i="21"/>
  <c r="C7" i="21" s="1"/>
  <c r="A6" i="25" l="1"/>
  <c r="A8" i="26"/>
</calcChain>
</file>

<file path=xl/sharedStrings.xml><?xml version="1.0" encoding="utf-8"?>
<sst xmlns="http://schemas.openxmlformats.org/spreadsheetml/2006/main" count="505" uniqueCount="368">
  <si>
    <t>Mode d'emploi</t>
  </si>
  <si>
    <t>N°Club</t>
  </si>
  <si>
    <t>Club</t>
  </si>
  <si>
    <t>cachet du Club</t>
  </si>
  <si>
    <t>Signature du Président</t>
  </si>
  <si>
    <t>Ville</t>
  </si>
  <si>
    <t>NOM</t>
  </si>
  <si>
    <t>Si je ne souhaite pas souscrire cette assurance de personnes , cochez cette casse</t>
  </si>
  <si>
    <t>Email</t>
  </si>
  <si>
    <t>Classification</t>
  </si>
  <si>
    <t>Catégorie</t>
  </si>
  <si>
    <t>Code Postal</t>
  </si>
  <si>
    <t>Adresse</t>
  </si>
  <si>
    <t>E</t>
  </si>
  <si>
    <t>F</t>
  </si>
  <si>
    <t>Prénom</t>
  </si>
  <si>
    <t>N° licence</t>
  </si>
  <si>
    <t>N° Club</t>
  </si>
  <si>
    <t>signature du Président et cachet du club</t>
  </si>
  <si>
    <t>Joindre une nouvelle photo pour le changement de catégorie</t>
  </si>
  <si>
    <t>BENJAMINS</t>
  </si>
  <si>
    <t>MINIMES</t>
  </si>
  <si>
    <t>CADETS</t>
  </si>
  <si>
    <t>JUNIORS</t>
  </si>
  <si>
    <t>prénom</t>
  </si>
  <si>
    <t>N°</t>
  </si>
  <si>
    <t>N°licence</t>
  </si>
  <si>
    <t>certificat</t>
  </si>
  <si>
    <t>CLUB</t>
  </si>
  <si>
    <t>N° de CLUB</t>
  </si>
  <si>
    <t>DATE</t>
  </si>
  <si>
    <t>dans la case jaune mettre la nouvelle date du certificat</t>
  </si>
  <si>
    <t>CD49</t>
  </si>
  <si>
    <t>F.F.P.J.P</t>
  </si>
  <si>
    <t>Vérification des Licences</t>
  </si>
  <si>
    <t>Espèces</t>
  </si>
  <si>
    <t xml:space="preserve"> N° Chèque</t>
  </si>
  <si>
    <t>Signature du joueur ou du président</t>
  </si>
  <si>
    <t>Benjamins 8.00€</t>
  </si>
  <si>
    <t>le</t>
  </si>
  <si>
    <t>fait à</t>
  </si>
  <si>
    <t>Minimes 8.00€</t>
  </si>
  <si>
    <t>Cadets  8.00€</t>
  </si>
  <si>
    <t>code postal</t>
  </si>
  <si>
    <t>Juniors12 €</t>
  </si>
  <si>
    <t>adresse</t>
  </si>
  <si>
    <t>Séniors 20 €</t>
  </si>
  <si>
    <t>date de naissance</t>
  </si>
  <si>
    <t>Vétérans 20 €</t>
  </si>
  <si>
    <t>réservé Comité</t>
  </si>
  <si>
    <t>ATTESTATION</t>
  </si>
  <si>
    <t>CORRECTION D'ERREUR</t>
  </si>
  <si>
    <t>LICENCE ACTUELLE</t>
  </si>
  <si>
    <t>NOUVELLE LICENCE</t>
  </si>
  <si>
    <t>Né le</t>
  </si>
  <si>
    <t>erreur du club</t>
  </si>
  <si>
    <t xml:space="preserve">erreur du Comité </t>
  </si>
  <si>
    <t>à la charge du Comité</t>
  </si>
  <si>
    <t>Le changement d'adresse en cours de saison n'engage pas une nouvelle licence</t>
  </si>
  <si>
    <t>chèque N°</t>
  </si>
  <si>
    <t>Correction d'erreur</t>
  </si>
  <si>
    <t>FÉDÉRATION FRANCAISE DE PÉTANQUE ET DE JEU PROVENÇAL</t>
  </si>
  <si>
    <t>COMITÉ DE MAINE ET LOIRE</t>
  </si>
  <si>
    <t>FEUILLE COMPTABLE</t>
  </si>
  <si>
    <t>année</t>
  </si>
  <si>
    <t>CATEGORIE</t>
  </si>
  <si>
    <t>NOMBRE</t>
  </si>
  <si>
    <t>PRIX UNITAIRE</t>
  </si>
  <si>
    <t>TOTAL</t>
  </si>
  <si>
    <t xml:space="preserve">TOTAL LICENCE (S) </t>
  </si>
  <si>
    <t xml:space="preserve">DATE D'ENVOI DU CLUB: </t>
  </si>
  <si>
    <t>Visa du Club</t>
  </si>
  <si>
    <t>DATE RECEPTION COMITE</t>
  </si>
  <si>
    <t>visa du Comité</t>
  </si>
  <si>
    <t>RETRAIT DES LICENCES AU COMITÉ</t>
  </si>
  <si>
    <t>OUI</t>
  </si>
  <si>
    <t>NON</t>
  </si>
  <si>
    <t>FFPJP - CD 49  - 135 Rue Saumuroise  -  Tel : 02 41 66 86 82</t>
  </si>
  <si>
    <t>Fidèles Sud Loire</t>
  </si>
  <si>
    <t>Boulistes Avrillé</t>
  </si>
  <si>
    <t>Les Amis de la Pétanque Trélazéenne</t>
  </si>
  <si>
    <t>ASPTT Angers Pétanque</t>
  </si>
  <si>
    <t>Intrépide d'Angers</t>
  </si>
  <si>
    <t>Pétanque Club Empiré</t>
  </si>
  <si>
    <t>Pétanque Club Soulaire et Bourg</t>
  </si>
  <si>
    <t>La Rafle d'Angers</t>
  </si>
  <si>
    <t>Ecouflant Pétanque Club</t>
  </si>
  <si>
    <t>Pétanque Soucelloise</t>
  </si>
  <si>
    <t>Sarrigné Plessis Pétanque Club</t>
  </si>
  <si>
    <t>Durtal Pétanque Club</t>
  </si>
  <si>
    <t>Pétanque Beaufortaise</t>
  </si>
  <si>
    <t>Cochonnet Mazéais</t>
  </si>
  <si>
    <t>Soleil Pétanque de Baugé</t>
  </si>
  <si>
    <t>Pétanque Brainoise</t>
  </si>
  <si>
    <t>Pellouailles les Boules</t>
  </si>
  <si>
    <t>Pétanque Tiercéenne</t>
  </si>
  <si>
    <t>Pétanque Club Daumeray - Morannes</t>
  </si>
  <si>
    <t>Energie Pétanque le May sur Evre</t>
  </si>
  <si>
    <t>Montjean Pétanque</t>
  </si>
  <si>
    <t>Chemillé Pétanque</t>
  </si>
  <si>
    <t>Union Pétanquaise Saint Georges sur Loire</t>
  </si>
  <si>
    <t>Espetven Pétanque Saint Macaire</t>
  </si>
  <si>
    <t>ASPTT Cholet Pétanque</t>
  </si>
  <si>
    <t>ASEC Pétanque La Pommeraye</t>
  </si>
  <si>
    <t>Boule d'Or Montlimartoise</t>
  </si>
  <si>
    <t>Saint Martin Sports Beaupréau</t>
  </si>
  <si>
    <t>Saint Michel Pétanque La Poitevinière</t>
  </si>
  <si>
    <t>CAEB Cholet Pétanque</t>
  </si>
  <si>
    <t>Pétanque Saint Légeoise</t>
  </si>
  <si>
    <t>En Avant La Tessoualle Pétanque</t>
  </si>
  <si>
    <t>NDC Pétanque La Jubaudière</t>
  </si>
  <si>
    <t>Jallais Pétanque Club</t>
  </si>
  <si>
    <t>Verger Pétanque Club Cholet</t>
  </si>
  <si>
    <t>Pétanque Club de Nuaillé</t>
  </si>
  <si>
    <t>Les Amis de la Pétanque Chemilloise</t>
  </si>
  <si>
    <t>Pétanque Club Paul Biet longué</t>
  </si>
  <si>
    <t>Avant Garde Pétanque Vivy</t>
  </si>
  <si>
    <t>Gennes Pétanque</t>
  </si>
  <si>
    <t>Racing Club Doué Pétanque</t>
  </si>
  <si>
    <t>La Pétanque Noyantaise</t>
  </si>
  <si>
    <t>Société Omnisport Candéenne de Pétanque</t>
  </si>
  <si>
    <t>Le Carreau Membrollais</t>
  </si>
  <si>
    <t>Feuille Comptable</t>
  </si>
  <si>
    <t>Date</t>
  </si>
  <si>
    <t>Portable</t>
  </si>
  <si>
    <t>date du certificat médical</t>
  </si>
  <si>
    <t>catégories</t>
  </si>
  <si>
    <t>Année</t>
  </si>
  <si>
    <t>Benjamin</t>
  </si>
  <si>
    <t>Minime</t>
  </si>
  <si>
    <t>Cadet</t>
  </si>
  <si>
    <t>Juniors</t>
  </si>
  <si>
    <t>Séniors</t>
  </si>
  <si>
    <t>Vétérans</t>
  </si>
  <si>
    <t>2005 - 2006 - 2007</t>
  </si>
  <si>
    <t>2002 - 2003 - 2004</t>
  </si>
  <si>
    <t>2006 - 2007 - 2008</t>
  </si>
  <si>
    <t>2003 - 2004 - 2005</t>
  </si>
  <si>
    <t>2007 - 2008 - 2009</t>
  </si>
  <si>
    <t>2004 - 2005 - 2006</t>
  </si>
  <si>
    <t>2008 - 2009 - 2010</t>
  </si>
  <si>
    <t>2009 - 2010 - 2011</t>
  </si>
  <si>
    <t>2010 - 2011 - 2012</t>
  </si>
  <si>
    <t>2011 - 2012 - 2013</t>
  </si>
  <si>
    <t>2012 - 2013 - 2014</t>
  </si>
  <si>
    <t>2013 - 2014 - 2015</t>
  </si>
  <si>
    <t xml:space="preserve">  OUI       NON</t>
  </si>
  <si>
    <t>CRÉATION DE LICENCE</t>
  </si>
  <si>
    <t>respecter les catégories</t>
  </si>
  <si>
    <t>Joindre obligatoirement une photo</t>
  </si>
  <si>
    <t>père/mère/tuteur légal,autorise le bénéficiaire de cette demande, identifié ci-dessus,à pratiquer la Pétanque et Jeu Provencal
au sein de l'association,ainsi qu'à assurer son transport éventuel. En cas d'accident : personne à prévenir</t>
  </si>
  <si>
    <t>Je,soussigne e)</t>
  </si>
  <si>
    <t>N° de Club</t>
  </si>
  <si>
    <t>VÉTÉRANS</t>
  </si>
  <si>
    <t>Je soussigné (e)</t>
  </si>
  <si>
    <t>Avoir été informé qu'avec la licence,j'adhère simultanément au contrat collectif d'assurance souscrit auprès de MMA Assurance,par la F.F.P.J.P. de son coût et de l'intérêt que présente la souscription d'un contrat de personnes couvrant des dommages corporels (non obligatoire)</t>
  </si>
  <si>
    <t>Avoir été informé de l'intérêt de souscrire les garanties optionnelles,accident corporels,correspondant à l'option "avantage" de la compagnie d'assurance MMA conformément à l'article L .321-4 du code du sport.</t>
  </si>
  <si>
    <r>
      <t>F</t>
    </r>
    <r>
      <rPr>
        <i/>
        <sz val="18"/>
        <rFont val="Calibri"/>
        <family val="2"/>
      </rPr>
      <t xml:space="preserve">édération </t>
    </r>
    <r>
      <rPr>
        <b/>
        <i/>
        <sz val="22"/>
        <rFont val="Calibri"/>
        <family val="2"/>
      </rPr>
      <t>F</t>
    </r>
    <r>
      <rPr>
        <i/>
        <sz val="18"/>
        <rFont val="Calibri"/>
        <family val="2"/>
      </rPr>
      <t xml:space="preserve">rançaise de </t>
    </r>
    <r>
      <rPr>
        <b/>
        <i/>
        <sz val="22"/>
        <rFont val="Calibri"/>
        <family val="2"/>
      </rPr>
      <t>P</t>
    </r>
    <r>
      <rPr>
        <i/>
        <sz val="18"/>
        <rFont val="Calibri"/>
        <family val="2"/>
      </rPr>
      <t>étanque et</t>
    </r>
    <r>
      <rPr>
        <b/>
        <i/>
        <sz val="18"/>
        <rFont val="Calibri"/>
        <family val="2"/>
      </rPr>
      <t xml:space="preserve"> </t>
    </r>
    <r>
      <rPr>
        <b/>
        <i/>
        <sz val="22"/>
        <rFont val="Calibri"/>
        <family val="2"/>
      </rPr>
      <t>J</t>
    </r>
    <r>
      <rPr>
        <i/>
        <sz val="18"/>
        <rFont val="Calibri"/>
        <family val="2"/>
      </rPr>
      <t xml:space="preserve">eu </t>
    </r>
    <r>
      <rPr>
        <b/>
        <i/>
        <sz val="22"/>
        <rFont val="Calibri"/>
        <family val="2"/>
      </rPr>
      <t>P</t>
    </r>
    <r>
      <rPr>
        <i/>
        <sz val="18"/>
        <rFont val="Calibri"/>
        <family val="2"/>
      </rPr>
      <t>rovencal</t>
    </r>
  </si>
  <si>
    <t>Région des Pays de la Loire - Comité de Maine et Loire</t>
  </si>
  <si>
    <r>
      <t>F</t>
    </r>
    <r>
      <rPr>
        <i/>
        <sz val="18"/>
        <rFont val="Calibri"/>
        <family val="2"/>
      </rPr>
      <t xml:space="preserve">édération </t>
    </r>
    <r>
      <rPr>
        <b/>
        <i/>
        <sz val="22"/>
        <rFont val="Calibri"/>
        <family val="2"/>
      </rPr>
      <t>F</t>
    </r>
    <r>
      <rPr>
        <i/>
        <sz val="18"/>
        <rFont val="Calibri"/>
        <family val="2"/>
      </rPr>
      <t xml:space="preserve">rançaise de </t>
    </r>
    <r>
      <rPr>
        <b/>
        <i/>
        <sz val="22"/>
        <rFont val="Calibri"/>
        <family val="2"/>
      </rPr>
      <t>P</t>
    </r>
    <r>
      <rPr>
        <i/>
        <sz val="18"/>
        <rFont val="Calibri"/>
        <family val="2"/>
      </rPr>
      <t>étanque et</t>
    </r>
    <r>
      <rPr>
        <b/>
        <i/>
        <sz val="18"/>
        <rFont val="Calibri"/>
        <family val="2"/>
      </rPr>
      <t xml:space="preserve"> </t>
    </r>
    <r>
      <rPr>
        <b/>
        <i/>
        <sz val="22"/>
        <rFont val="Calibri"/>
        <family val="2"/>
      </rPr>
      <t>J</t>
    </r>
    <r>
      <rPr>
        <i/>
        <sz val="18"/>
        <rFont val="Calibri"/>
        <family val="2"/>
      </rPr>
      <t xml:space="preserve">eu </t>
    </r>
    <r>
      <rPr>
        <b/>
        <i/>
        <sz val="22"/>
        <rFont val="Calibri"/>
        <family val="2"/>
      </rPr>
      <t>P</t>
    </r>
    <r>
      <rPr>
        <i/>
        <sz val="18"/>
        <rFont val="Calibri"/>
        <family val="2"/>
      </rPr>
      <t>rovençal</t>
    </r>
  </si>
  <si>
    <t>Pour les cartes cassées, joindre licence</t>
  </si>
  <si>
    <t>Date du Certificat Médical</t>
  </si>
  <si>
    <t>Téléphone Fixe</t>
  </si>
  <si>
    <t>Signature du Joueur
ou du représentant légal</t>
  </si>
  <si>
    <t>CE FORMULAIRE EST À TRANSMETTRE AU COMITÉ AVEC LA FEUILLE COMPTABLE ACCOMPAGNÉ DU RÈGLEMENT</t>
  </si>
  <si>
    <t xml:space="preserve">Uniquement pour les licences qui passent dans le lecteur </t>
  </si>
  <si>
    <t>RENOUVELLEMENT DE LICENCE</t>
  </si>
  <si>
    <t>VÉRIFICATION DES LICENCES</t>
  </si>
  <si>
    <t>Vous devez, en présence du licencié contrôler son adresse complète et sa date de naissance.</t>
  </si>
  <si>
    <t>LITIGES</t>
  </si>
  <si>
    <t>DEMANDE DE DUPLICATA</t>
  </si>
  <si>
    <t>Formulaire à joindre impérativement à toutes vos demandes de licences</t>
  </si>
  <si>
    <r>
      <t>Il est</t>
    </r>
    <r>
      <rPr>
        <sz val="12"/>
        <rFont val="Calibri"/>
        <family val="2"/>
      </rPr>
      <t xml:space="preserve"> </t>
    </r>
    <r>
      <rPr>
        <b/>
        <sz val="12"/>
        <rFont val="Calibri"/>
        <family val="2"/>
      </rPr>
      <t>IMPÉRATIF</t>
    </r>
    <r>
      <rPr>
        <sz val="10"/>
        <rFont val="Calibri"/>
        <family val="2"/>
      </rPr>
      <t xml:space="preserve"> que ce formulaire soit rempli  </t>
    </r>
    <r>
      <rPr>
        <b/>
        <sz val="12"/>
        <rFont val="Calibri"/>
        <family val="2"/>
      </rPr>
      <t xml:space="preserve">informatiquement </t>
    </r>
    <r>
      <rPr>
        <sz val="10"/>
        <rFont val="Calibri"/>
        <family val="2"/>
      </rPr>
      <t>et accompagné de votre règlement</t>
    </r>
  </si>
  <si>
    <r>
      <rPr>
        <b/>
        <u/>
        <sz val="12"/>
        <color indexed="10"/>
        <rFont val="Calibri"/>
        <family val="2"/>
      </rPr>
      <t>ATTENTION</t>
    </r>
    <r>
      <rPr>
        <sz val="10"/>
        <rFont val="Calibri"/>
        <family val="2"/>
      </rPr>
      <t xml:space="preserve"> : Respectez scrupuleusement toutes les catégories. (Le montant total en dépend)</t>
    </r>
  </si>
  <si>
    <r>
      <rPr>
        <b/>
        <u/>
        <sz val="10"/>
        <rFont val="Calibri"/>
        <family val="2"/>
      </rPr>
      <t>Pour les joueurs mutés</t>
    </r>
    <r>
      <rPr>
        <sz val="10"/>
        <rFont val="Calibri"/>
        <family val="2"/>
      </rPr>
      <t xml:space="preserve">, la case club se modifiera automatiquement d'une autre couleur, vous devrez </t>
    </r>
    <r>
      <rPr>
        <b/>
        <sz val="12"/>
        <rFont val="Calibri"/>
        <family val="2"/>
      </rPr>
      <t>obligatoirement</t>
    </r>
    <r>
      <rPr>
        <sz val="10"/>
        <rFont val="Calibri"/>
        <family val="2"/>
      </rPr>
      <t xml:space="preserve"> joindre à ce formulaire une demande de mutation pour tous ces joueurs mutés. Si le joueur n'est pas en possession de ce document, supprimez la ligne et n'établissez pas de demande.</t>
    </r>
  </si>
  <si>
    <t>CP</t>
  </si>
  <si>
    <t>Dern
Ann</t>
  </si>
  <si>
    <t>Fédération Française de Pétanque et jeu Provençal</t>
  </si>
  <si>
    <t>Année de Naissance</t>
  </si>
  <si>
    <t>Pour les clubs ou les personnes qui remplissent le formulaire en lettres manuscrites, écrivez en majuscules, de façon claire et compréhensible</t>
  </si>
  <si>
    <t>Montant à régler</t>
  </si>
  <si>
    <t>MODE DE REGLEMENT</t>
  </si>
  <si>
    <t>CHÈQUE</t>
  </si>
  <si>
    <t>VIREMENT</t>
  </si>
  <si>
    <t>ESPÈCE</t>
  </si>
  <si>
    <t>Nouvelle licence uniquement   (ne jamais avoir été licencié)</t>
  </si>
  <si>
    <t>Demander la carte d'identité ou livret de famille (jeunes) pour établir la 1ère demande de licence</t>
  </si>
  <si>
    <t>pour les nouveaux joueurs (ses), demander si ils ont joué dans le département ou hors département.</t>
  </si>
  <si>
    <t>pour un étranger, demander la carte de séjour.</t>
  </si>
  <si>
    <r>
      <rPr>
        <b/>
        <u/>
        <sz val="10"/>
        <rFont val="Calibri"/>
        <family val="2"/>
      </rPr>
      <t>Pour les joueurs mutés</t>
    </r>
    <r>
      <rPr>
        <sz val="10"/>
        <rFont val="Calibri"/>
        <family val="2"/>
      </rPr>
      <t xml:space="preserve"> vous devrez </t>
    </r>
    <r>
      <rPr>
        <b/>
        <sz val="12"/>
        <rFont val="Calibri"/>
        <family val="2"/>
      </rPr>
      <t>obligatoirement</t>
    </r>
    <r>
      <rPr>
        <sz val="10"/>
        <rFont val="Calibri"/>
        <family val="2"/>
      </rPr>
      <t xml:space="preserve"> joindre à ce formulaire une demande de mutation, même si ce joueur n'a pas joué depuis plusieurs années. Si le joueur n'est pas en possession de ce document n'établissez pas de demande.</t>
    </r>
  </si>
  <si>
    <r>
      <t xml:space="preserve">Dans ce formulaire, vous devez impérativement </t>
    </r>
    <r>
      <rPr>
        <b/>
        <sz val="11"/>
        <color indexed="10"/>
        <rFont val="Calibri"/>
        <family val="2"/>
      </rPr>
      <t>passer la licence sur le lecteur, aucune inscription manuscrite ne sera admise</t>
    </r>
    <r>
      <rPr>
        <b/>
        <sz val="10"/>
        <color indexed="10"/>
        <rFont val="Calibri"/>
        <family val="2"/>
      </rPr>
      <t>.</t>
    </r>
  </si>
  <si>
    <r>
      <t xml:space="preserve">En cas du non-respect des critères cités ci-dessus ou la feuille comptable erronée ou complétée manuellement le dossier de demandes de licences ne sera pas traité et vous sera retourné </t>
    </r>
    <r>
      <rPr>
        <b/>
        <u/>
        <sz val="12"/>
        <color indexed="10"/>
        <rFont val="Calibri"/>
        <family val="2"/>
      </rPr>
      <t>à vos frais</t>
    </r>
    <r>
      <rPr>
        <b/>
        <sz val="12"/>
        <color indexed="10"/>
        <rFont val="Calibri"/>
        <family val="2"/>
      </rPr>
      <t xml:space="preserve"> dans sa totalité</t>
    </r>
  </si>
  <si>
    <t>USAC Angers</t>
  </si>
  <si>
    <r>
      <t xml:space="preserve">Il est </t>
    </r>
    <r>
      <rPr>
        <b/>
        <u/>
        <sz val="11"/>
        <color indexed="10"/>
        <rFont val="Calibri"/>
        <family val="2"/>
      </rPr>
      <t>obligatoire</t>
    </r>
    <r>
      <rPr>
        <b/>
        <sz val="11"/>
        <rFont val="Calibri"/>
        <family val="2"/>
      </rPr>
      <t xml:space="preserve"> que ce document soit</t>
    </r>
    <r>
      <rPr>
        <b/>
        <u/>
        <sz val="11"/>
        <color indexed="10"/>
        <rFont val="Calibri"/>
        <family val="2"/>
      </rPr>
      <t xml:space="preserve"> rempli informatiquement</t>
    </r>
    <r>
      <rPr>
        <b/>
        <sz val="11"/>
        <rFont val="Calibri"/>
        <family val="2"/>
      </rPr>
      <t>, et doit être joint impérativement à chaque demande de licences</t>
    </r>
  </si>
  <si>
    <t xml:space="preserve">VETERANS MASCULINS </t>
  </si>
  <si>
    <t xml:space="preserve">SENIORS MASCULINS </t>
  </si>
  <si>
    <t xml:space="preserve">JUNIORS MASCULINS </t>
  </si>
  <si>
    <t xml:space="preserve">VETERANS FEMININES </t>
  </si>
  <si>
    <t xml:space="preserve">SENIORS FEMININES </t>
  </si>
  <si>
    <t xml:space="preserve">JUNIORS FEMININES </t>
  </si>
  <si>
    <t xml:space="preserve">CADETS MASCULINS </t>
  </si>
  <si>
    <t xml:space="preserve">CADETS FEMININES </t>
  </si>
  <si>
    <t xml:space="preserve">MINIMES MASCULINS </t>
  </si>
  <si>
    <t xml:space="preserve">MINIMES FEMININES </t>
  </si>
  <si>
    <t xml:space="preserve">BENJAMINS MASCULINS </t>
  </si>
  <si>
    <t xml:space="preserve">BENJAMINS FEMININES </t>
  </si>
  <si>
    <t>Veteran - M</t>
  </si>
  <si>
    <t>Veteran - F</t>
  </si>
  <si>
    <t>Senior - M</t>
  </si>
  <si>
    <t>Senior - F</t>
  </si>
  <si>
    <t>Junior - M</t>
  </si>
  <si>
    <t>Junior - F</t>
  </si>
  <si>
    <t>Cadet - M</t>
  </si>
  <si>
    <t>Cadet - F</t>
  </si>
  <si>
    <t>Minime - M</t>
  </si>
  <si>
    <t>Minime - F</t>
  </si>
  <si>
    <t>Benjamin - M</t>
  </si>
  <si>
    <t>Benjamin - F</t>
  </si>
  <si>
    <t>Date d'arrivée au comité</t>
  </si>
  <si>
    <t>Controlé par :</t>
  </si>
  <si>
    <t>Réservé  Comité</t>
  </si>
  <si>
    <t>Traité par :</t>
  </si>
  <si>
    <t>Réception des Licences</t>
  </si>
  <si>
    <t>Avisé club date</t>
  </si>
  <si>
    <t>Mise à Jour</t>
  </si>
  <si>
    <t>Réception</t>
  </si>
  <si>
    <t>v</t>
  </si>
  <si>
    <t>Pour toutes les mutations joindre la feuille rose</t>
  </si>
  <si>
    <t>TOUTES CATÉGORIES</t>
  </si>
  <si>
    <t>A</t>
  </si>
  <si>
    <t>B</t>
  </si>
  <si>
    <t>C</t>
  </si>
  <si>
    <t>D</t>
  </si>
  <si>
    <t>G</t>
  </si>
  <si>
    <t>H</t>
  </si>
  <si>
    <t>6 euros</t>
  </si>
  <si>
    <t>Cachet et signature</t>
  </si>
  <si>
    <t>Union Clémentaise Pétanque</t>
  </si>
  <si>
    <r>
      <t>Pour toute demande de nouvelle licence,</t>
    </r>
    <r>
      <rPr>
        <sz val="11"/>
        <color theme="1"/>
        <rFont val="Calibri"/>
        <family val="2"/>
        <scheme val="minor"/>
      </rPr>
      <t xml:space="preserve"> joindre</t>
    </r>
    <r>
      <rPr>
        <b/>
        <sz val="12"/>
        <color indexed="8"/>
        <rFont val="Calibri"/>
        <family val="2"/>
      </rPr>
      <t xml:space="preserve"> obligatoirement</t>
    </r>
    <r>
      <rPr>
        <sz val="11"/>
        <color theme="1"/>
        <rFont val="Calibri"/>
        <family val="2"/>
        <scheme val="minor"/>
      </rPr>
      <t xml:space="preserve"> une photo récente non estampillée avec le </t>
    </r>
    <r>
      <rPr>
        <b/>
        <sz val="12"/>
        <color indexed="8"/>
        <rFont val="Calibri"/>
        <family val="2"/>
      </rPr>
      <t>NOM, Prénom et N° club inscrits au dos de celle-ci (</t>
    </r>
    <r>
      <rPr>
        <sz val="11"/>
        <color theme="1"/>
        <rFont val="Calibri"/>
        <family val="2"/>
        <scheme val="minor"/>
      </rPr>
      <t>ne pas agrafer la photo)</t>
    </r>
  </si>
  <si>
    <t>CE FORMULAIRE EST À TRANSMETTRE AU COMITÉ AVEC LA FEUILLE COMPTABLE ACCOMPAGNÉE DU RÈGLEMENT</t>
  </si>
  <si>
    <t>Le Président……………………………….certifie exactes les informations figurant sur ce bordereau et que tous les adhérents ont pris connaissance de l'intérêt de sourcrire aux garanties optionnelles,accidents corporels,correspondant à l'option "avantage" de la compagnie M.M.A à l'article L.321-4 du code du sport. Que les informations recueillies figurant sur ce formulaire sont exactes et autorise à ce qu'elles fassent l'objet d'un traitement informatique, conformément à la loi du 06/01/1978Je bénéficie d'un droit d'accès et de rectification auprès du siège de  la F.F.P.J.P</t>
  </si>
  <si>
    <t>signature du Président et et cachet du club</t>
  </si>
  <si>
    <t>SENIORS</t>
  </si>
  <si>
    <r>
      <rPr>
        <b/>
        <u/>
        <sz val="12"/>
        <rFont val="Calibri"/>
        <family val="2"/>
      </rPr>
      <t>A SAVOIR</t>
    </r>
    <r>
      <rPr>
        <sz val="10"/>
        <rFont val="Calibri"/>
        <family val="2"/>
      </rPr>
      <t xml:space="preserve"> : Les demandes de mutations peuvent se faire tout au long de l'année.</t>
    </r>
  </si>
  <si>
    <t xml:space="preserve">Joindre la copie de la carte d'identité ou livret de famille </t>
  </si>
  <si>
    <t>La boule Angevine</t>
  </si>
  <si>
    <t>La Triplette Montreuillaise</t>
  </si>
  <si>
    <t xml:space="preserve">TOTAL  </t>
  </si>
  <si>
    <t>Club Angevin Amicale Laïque J. ferry</t>
  </si>
  <si>
    <t>SC Beaucouzé Pétanque</t>
  </si>
  <si>
    <t>Pétanque Saint Jean - Saint Martin</t>
  </si>
  <si>
    <t>Liberté Pétanque St-Melaine / Aubance</t>
  </si>
  <si>
    <t>Pétanque Sylvanaise</t>
  </si>
  <si>
    <t>CE Pétanque les Ponts de Cé</t>
  </si>
  <si>
    <t>E.S. Jarzé Pétanque</t>
  </si>
  <si>
    <t>Fanny Club Villedieu la Blouère</t>
  </si>
  <si>
    <t>Cholet pétanque club</t>
  </si>
  <si>
    <t>Avenir Pétanque Trémentines</t>
  </si>
  <si>
    <t>ES Girardière pétanque de Cholet</t>
  </si>
  <si>
    <t>Pétanque Club andrezé</t>
  </si>
  <si>
    <t>Orée d'Anjou pétanque</t>
  </si>
  <si>
    <t>C.S.A. Allonnes Pétanque</t>
  </si>
  <si>
    <t>Pétanque club Villebernier</t>
  </si>
  <si>
    <t>Amicale du Carreau saumurois</t>
  </si>
  <si>
    <t>Rosiers Pétanque Gennes Val de Loire</t>
  </si>
  <si>
    <t>Lambertois petanque Club</t>
  </si>
  <si>
    <t>E.S.S.H.A Section pétanque</t>
  </si>
  <si>
    <t>Les Amis de La Pétanque Bécon les granits</t>
  </si>
  <si>
    <t>SPC Bouillé - Bel Air</t>
  </si>
  <si>
    <t xml:space="preserve">Classification </t>
  </si>
  <si>
    <t xml:space="preserve"> Elite</t>
  </si>
  <si>
    <t>Honneur</t>
  </si>
  <si>
    <t>Je fournis une PHOTO D’IDENTITE et j’accepte d’être photographié pour que ma photo soit téléchargée sur le logiciel fédéral</t>
  </si>
  <si>
    <t xml:space="preserve">                Promotion</t>
  </si>
  <si>
    <t xml:space="preserve">Le demandeur est susceptible de recevoir des offres commerciales de partenaires commerciaux de la F.F.P.J.P. En cas de refus , cocher la case </t>
  </si>
  <si>
    <t xml:space="preserve">ENCADRANTS et/ou DIRIGEANTS : </t>
  </si>
  <si>
    <t xml:space="preserve"> Je suis Initiateur, Educateur ou Dirigeant (Président, Secrétaire Générale, Trésorier Général de club ou de Comité). La licence que je sollicite me permet d’accéder aux fonctions d’éducateur sportif et/ou de dirigeant d’Etablissement d’Activités Physiques et Sportives au sens des articles L. 212-1 et L. 322-1 du code du sport. A ce titre, les éléments constitutifs de mon identité seront transmis par la fédération aux services de l’Etat afin qu’un contrôle automatisé de mon honorabilité au sens de l’article L. 212-9 du code du sport soit effectué. J’ai compris et j’accepte ce contrôle.
</t>
  </si>
  <si>
    <t>Je refuse ce contrôle et confirme mon intention de ne plus exercer les fonctions d’initiateur, d’éducateur et/ou de dirigeant.</t>
  </si>
  <si>
    <t>Je certifie sur l'honneur l'exactitude des renseignements ci-dessus et atteste:</t>
  </si>
  <si>
    <t>ATTESTATION SUR L'HONNEUR :</t>
  </si>
  <si>
    <t>AUTORISATION PARENTALE ( enfant mineur)</t>
  </si>
  <si>
    <t xml:space="preserve">Personne à contacter en cas d’accident : </t>
  </si>
  <si>
    <t xml:space="preserve">Nom : </t>
  </si>
  <si>
    <t xml:space="preserve">Tél : </t>
  </si>
  <si>
    <r>
      <t xml:space="preserve">Les données personnelles figurant sur ce document font l'objet de traitement informatique aux fins de traitements de gestion des licences. Elles sont destinées aux clubs,Comités,ligues et FFPJP et,sauf opposition ci-dessus,à nos partenaires.Conformément à la loi informatique et libertés du 6 Janvier 1978, le demandeur bénéfice d'un droit d'accès,de rectification et d'opposition aux informations qui le concerne. Le demandeur peut exercer ses droit et obtenir communication des informations en s'adressant au siège de la F.F.P.J.P - 13,rue Trigance - 13002 MARSEILLE
</t>
    </r>
    <r>
      <rPr>
        <i/>
        <u/>
        <sz val="7"/>
        <color indexed="30"/>
        <rFont val="Calibri"/>
        <family val="2"/>
      </rPr>
      <t>courriel: ffpjp.siege@petanque.fr</t>
    </r>
  </si>
  <si>
    <r>
      <t xml:space="preserve">ATTENTION ! A compter de 2018 le coût supplémentaire
pour une demande de carte perdue ou cassée est de 6 €
</t>
    </r>
    <r>
      <rPr>
        <b/>
        <i/>
        <u/>
        <sz val="11"/>
        <color indexed="10"/>
        <rFont val="Calibri"/>
        <family val="2"/>
      </rPr>
      <t>sauf mutation</t>
    </r>
  </si>
  <si>
    <t xml:space="preserve">Signature du joueur ou représentant légal </t>
  </si>
  <si>
    <t xml:space="preserve">DEMANDE DE DUPLICATA </t>
  </si>
  <si>
    <r>
      <t xml:space="preserve">Formulaire à remplir en 2exemplaires et à signer </t>
    </r>
    <r>
      <rPr>
        <b/>
        <sz val="12"/>
        <rFont val="Calibri"/>
        <family val="2"/>
      </rPr>
      <t>obligatoirement</t>
    </r>
    <r>
      <rPr>
        <sz val="10"/>
        <rFont val="Calibri"/>
        <family val="2"/>
      </rPr>
      <t xml:space="preserve"> par le licencié</t>
    </r>
    <r>
      <rPr>
        <sz val="10"/>
        <rFont val="Calibri"/>
        <family val="2"/>
        <scheme val="minor"/>
      </rPr>
      <t xml:space="preserve"> (un pour le club et un pour le comité)</t>
    </r>
  </si>
  <si>
    <t>Document unique de licences</t>
  </si>
  <si>
    <t>Nouveau document fédéral à utiliser pour types de demandes de licences</t>
  </si>
  <si>
    <t>CREATION - RENOUVELLEMENT-DUPLICATA - MUTATION</t>
  </si>
  <si>
    <t>Il est impératif de cocher la bonne case</t>
  </si>
  <si>
    <t xml:space="preserve">Renseignez toutes les lignes </t>
  </si>
  <si>
    <t>DUPLICATA DE LICENCE (Demande de nouvelle carte)</t>
  </si>
  <si>
    <r>
      <t xml:space="preserve">Formulaire à signer </t>
    </r>
    <r>
      <rPr>
        <b/>
        <sz val="12"/>
        <color rgb="FFFF0000"/>
        <rFont val="Calibri"/>
        <family val="2"/>
      </rPr>
      <t>obligatoirement</t>
    </r>
    <r>
      <rPr>
        <sz val="10"/>
        <color rgb="FFFF0000"/>
        <rFont val="Calibri"/>
        <family val="2"/>
      </rPr>
      <t xml:space="preserve"> par le licencié en 2 exemplaires (un pour le club et un pour le comité)</t>
    </r>
  </si>
  <si>
    <t>MUTATION</t>
  </si>
  <si>
    <r>
      <t xml:space="preserve">Faites les corrections si nécessaire directement sur le formulaire </t>
    </r>
    <r>
      <rPr>
        <sz val="10"/>
        <color rgb="FFFF0000"/>
        <rFont val="Calibri"/>
        <family val="2"/>
        <scheme val="minor"/>
      </rPr>
      <t>en changeant la couleur de remplissage des cases</t>
    </r>
    <r>
      <rPr>
        <sz val="10"/>
        <rFont val="Calibri"/>
        <family val="2"/>
        <scheme val="minor"/>
      </rPr>
      <t xml:space="preserve"> ou il y a eu des changements</t>
    </r>
  </si>
  <si>
    <t>Document à utiliser uniquement encours d'année quand le licencié a perdu ou cassé sa licence</t>
  </si>
  <si>
    <t>Uniquement pour les licences qui ne passent pas sur le lecteur, les licences perdues ou cassées</t>
  </si>
  <si>
    <t xml:space="preserve">       COMITÉ DÉPARTEMENTAL de Maine et Loire</t>
  </si>
  <si>
    <t xml:space="preserve">       CLUB :</t>
  </si>
  <si>
    <t xml:space="preserve">      SECTEUR :</t>
  </si>
  <si>
    <t>N° de licence (si existant):</t>
  </si>
  <si>
    <t>CLASSIFICATION</t>
  </si>
  <si>
    <t>ENCADRANTS et/ou DIRIGEANTS</t>
  </si>
  <si>
    <t>CERTIFICAT MÉDICAL</t>
  </si>
  <si>
    <t>AUTORISATION PARENTALE</t>
  </si>
  <si>
    <t>bénéficiaire de cette demande, identifié ci-dessus, à pratiquer la pétanque et le jeu provençal au sein de l'association.</t>
  </si>
  <si>
    <t xml:space="preserve">Personne à contacter en cas d'accident :  </t>
  </si>
  <si>
    <t>ATTESTATION SUR L'HONNEUR</t>
  </si>
  <si>
    <t>Je soussigné(e), certifie sur l'honneur l'exactitude des renseignements ci-dessus et atteste:</t>
  </si>
  <si>
    <t xml:space="preserve"> Le demandeur est susceptible de recevoir des offres commerciales de partenaires commerciaux de la F.F.P.J.P.             
                                                Si vous ne le souhaitez pas, Cochez cette case </t>
  </si>
  <si>
    <t xml:space="preserve">SAISON                                    </t>
  </si>
  <si>
    <t>Les données personnelles figurant sur ce documentfont l'objet de traitements informatiques aux fin de traitement de gestion des licences. Vu le Règlement UE2016/679, la directive (UE) 2016/680, la loi de n°78-17 modifiée et le décret n°2019-536 relatif à la protection des données personnelles, vous avez le droit Pour toutes ces demandes, contactez votre club ou écrivez-nous à: sve@petanque.fr inexactes et de faire bloquer, effacer ou détruire des données , selon les circonstances et sous conditions, de vous opposer au traitement de vos  inexactes et de faire bloquer, effacer ou détruire des données , selon les circonstances et sous conditions, de vous opposer au traitement de vos  d'accéder et de demander une copie des données traitées vous concernant, de faire rectifier des données.</t>
  </si>
  <si>
    <t xml:space="preserve">SIGNATURE DU JOUEUR / JOUEUSE     ou du REPRÉSENTANT LÉGAL </t>
  </si>
  <si>
    <t xml:space="preserve">          Avoir été informé(e) de l'existence de garanties relatives à l'accompagnement juridique et et psychologique ainsi qu'à  la prise en charge des frais de procédures engagés par les victimes de violences sexuelles, physique et psychologique</t>
  </si>
  <si>
    <t xml:space="preserve">          Avoir été informé(e) de l'intérêt de souscrire les garanties complémentaires optionnelles, accidents correspondant à l'option «avantage» de la compagnie d'assurance, M.M.A conformément à l'article L.312-4 du code du sport</t>
  </si>
  <si>
    <t>Si je ne souhaite pas souscrire cette assurance de personnes, cochez cette case.</t>
  </si>
  <si>
    <t xml:space="preserve">          Avoir été informé(e) qu'avec la licence, j'adhère simultanément au contrat collectif d'assurance souscrit auprès de MMA Assurances, par la F.F.P.J.P., conformément à l'article L. 312-1 du Code du Sport, des garanties et de l'intérêt que présente la souscription d'un contrat de personnes couvrant les dommages corporels (non obligatoire).Nb: le coût de cette assurance non obligatoire accordée en base dans la licence est de 0.35€.</t>
  </si>
  <si>
    <t>père / mère / tuteur légal, autorise le</t>
  </si>
  <si>
    <t>• Pour les mineurs : renseigner le questionnaire de santé et avoir répondu par la négative à l'ensemble des rubriques. (A défaut, fournir un certicat de moinsde 6 mois).</t>
  </si>
  <si>
    <t>• Pour les Majeurs : plus de certificat médical.</t>
  </si>
  <si>
    <t>ÉTRANGÈRE</t>
  </si>
  <si>
    <t>ÉT</t>
  </si>
  <si>
    <t>UNION EUROPÉENNE</t>
  </si>
  <si>
    <t>UE</t>
  </si>
  <si>
    <t>FRANÇAISE</t>
  </si>
  <si>
    <t>MASCULIN</t>
  </si>
  <si>
    <t>M</t>
  </si>
  <si>
    <t>Contact</t>
  </si>
  <si>
    <t>FÉMININ</t>
  </si>
  <si>
    <t>Je fournis une PHOTO D'IDENTITÉ ou j'accepte d'être photographié pour que ma photo soit téléchargée sur le logiciel fédéral de gestion des licences.</t>
  </si>
  <si>
    <t>Responsable Légal</t>
  </si>
  <si>
    <t xml:space="preserve">      Titulaire d'une carte MOBILITÉ INCLUSION pour les personnes en situation d'handicap.</t>
  </si>
  <si>
    <t>N° de LICENCE</t>
  </si>
  <si>
    <t>NON CLASSÉ</t>
  </si>
  <si>
    <t>TÉLÉPHONE</t>
  </si>
  <si>
    <t>NC</t>
  </si>
  <si>
    <t>COURRIEL</t>
  </si>
  <si>
    <t>DUPLICATA DE LICENCE</t>
  </si>
  <si>
    <t>PROMOTION</t>
  </si>
  <si>
    <t>P</t>
  </si>
  <si>
    <t>VILLE</t>
  </si>
  <si>
    <t>HONNEUR</t>
  </si>
  <si>
    <t>CODE POSTAL</t>
  </si>
  <si>
    <t>ÉLITE</t>
  </si>
  <si>
    <t>ADRESSE</t>
  </si>
  <si>
    <t>N° INSEE</t>
  </si>
  <si>
    <t>LIEU de NAISSANCE</t>
  </si>
  <si>
    <t>DATE de NAISSANCE</t>
  </si>
  <si>
    <t>PRÉNOM d'USAGE</t>
  </si>
  <si>
    <t>PRÉNOM de NAISSANCE</t>
  </si>
  <si>
    <t>NOM d'USAGE</t>
  </si>
  <si>
    <t>NOM de NAISSANCE</t>
  </si>
  <si>
    <r>
      <t xml:space="preserve">          </t>
    </r>
    <r>
      <rPr>
        <b/>
        <sz val="11"/>
        <color rgb="FFFF0000"/>
        <rFont val="Calibri"/>
        <family val="2"/>
        <scheme val="minor"/>
      </rPr>
      <t xml:space="preserve">  N° INSEE</t>
    </r>
  </si>
  <si>
    <t>Fédération Française de Pétanque et de Jeu Provençal</t>
  </si>
  <si>
    <t>FEUILLE COMPTABLE 2025</t>
  </si>
  <si>
    <t xml:space="preserve">1965 et avant </t>
  </si>
  <si>
    <t>1966 à 2007</t>
  </si>
  <si>
    <t>2008 à 2010</t>
  </si>
  <si>
    <t>2011 à 2013</t>
  </si>
  <si>
    <t>2014 à 2016</t>
  </si>
  <si>
    <t>2017 et apres</t>
  </si>
  <si>
    <t>2014 - 2015 - 2016</t>
  </si>
  <si>
    <t>HONORABILITE</t>
  </si>
  <si>
    <t xml:space="preserve">      Je refuse ce contrôle et confirme mon intention de ne plus exercer en 2025 les fonctions d'arbitre, d'éducateur et/ou de dirigeant</t>
  </si>
  <si>
    <t xml:space="preserve">        Je suis arbitre, Educateur ou Dirigeant (Président, Secrétaire Générale, Trésorier Général de club ou de Comité).La licence que je sollicite me permet d'accéder aux fonctions d'arbitre, éducateur sportif et/ou de dirigeant d'Etablissement d'Activités Physiques et Sportives au sens des articles L; 212-1 ET l. 322-1 du code du sport. A ce titre, les éléments constitutifs de mon identité seront transmis par la fédération aux services de l'Etat afin qu'un contrôle automatisé de mon honorabilité au sens de l'article L. 212-9 du code du sport soit effectué. J'ai compris et j'accepte ce contrôle.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</si>
</sst>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0.00\ &quot;€&quot;;\-#,##0.00\ &quot;€&quot;"/>
    <numFmt numFmtId="44" formatCode="_-* #,##0.00\ &quot;€&quot;_-;\-* #,##0.00\ &quot;€&quot;_-;_-* &quot;-&quot;??\ &quot;€&quot;_-;_-@_-"/>
    <numFmt numFmtId="164" formatCode="_-* #,##0.00\ _€_-;\-* #,##0.00\ _€_-;_-* &quot;-&quot;??\ _€_-;_-@_-"/>
    <numFmt numFmtId="165" formatCode="[$-40C]d\-mmm\-yy;@"/>
    <numFmt numFmtId="166" formatCode="_-* #,##0.00&quot; €&quot;_-;\-* #,##0.00&quot; €&quot;_-;_-* \-??&quot; €&quot;_-;_-@_-"/>
    <numFmt numFmtId="167" formatCode="0#&quot; &quot;##&quot; &quot;##&quot; &quot;##&quot; &quot;##"/>
    <numFmt numFmtId="168" formatCode="[$-F800]dddd\,\ mmmm\ dd\,\ yyyy"/>
    <numFmt numFmtId="169" formatCode="_-* #,##0.00\ [$€]_-;\-* #,##0.00\ [$€]_-;_-* &quot;-&quot;??\ [$€]_-;_-@_-"/>
    <numFmt numFmtId="170" formatCode="[$-40C]General"/>
    <numFmt numFmtId="171" formatCode="[$-40C]h&quot;:&quot;mm&quot; &quot;AM/PM"/>
    <numFmt numFmtId="172" formatCode="#,##0.00&quot; &quot;[$€-40C];[Red]&quot;-&quot;#,##0.00&quot; &quot;[$€-40C]"/>
  </numFmts>
  <fonts count="154" x14ac:knownFonts="1">
    <font>
      <sz val="11"/>
      <color theme="1"/>
      <name val="Calibri"/>
      <family val="2"/>
      <scheme val="minor"/>
    </font>
    <font>
      <sz val="18"/>
      <name val="Arial"/>
      <family val="2"/>
    </font>
    <font>
      <sz val="10"/>
      <name val="Arial"/>
      <family val="2"/>
    </font>
    <font>
      <sz val="14"/>
      <name val="Arial"/>
      <family val="2"/>
    </font>
    <font>
      <b/>
      <sz val="20"/>
      <name val="Arial"/>
      <family val="2"/>
    </font>
    <font>
      <b/>
      <sz val="12"/>
      <name val="Arial"/>
      <family val="2"/>
    </font>
    <font>
      <b/>
      <sz val="10"/>
      <name val="Arial"/>
      <family val="2"/>
    </font>
    <font>
      <sz val="9"/>
      <name val="Arial"/>
      <family val="2"/>
    </font>
    <font>
      <b/>
      <sz val="11"/>
      <name val="Arial"/>
      <family val="2"/>
    </font>
    <font>
      <b/>
      <sz val="12"/>
      <color indexed="10"/>
      <name val="Arial"/>
      <family val="2"/>
    </font>
    <font>
      <sz val="8"/>
      <name val="Arial"/>
      <family val="2"/>
    </font>
    <font>
      <b/>
      <sz val="8"/>
      <name val="Arial"/>
      <family val="2"/>
    </font>
    <font>
      <sz val="10"/>
      <color indexed="10"/>
      <name val="Arial"/>
      <family val="2"/>
    </font>
    <font>
      <b/>
      <sz val="18"/>
      <color indexed="10"/>
      <name val="Arial"/>
      <family val="2"/>
    </font>
    <font>
      <sz val="12"/>
      <name val="Arial"/>
      <family val="2"/>
    </font>
    <font>
      <b/>
      <sz val="24"/>
      <name val="Arial"/>
      <family val="2"/>
    </font>
    <font>
      <b/>
      <sz val="9"/>
      <name val="Arial"/>
      <family val="2"/>
    </font>
    <font>
      <b/>
      <sz val="20"/>
      <color indexed="10"/>
      <name val="Arial"/>
      <family val="2"/>
    </font>
    <font>
      <b/>
      <sz val="18"/>
      <name val="Arial"/>
      <family val="2"/>
    </font>
    <font>
      <b/>
      <i/>
      <sz val="18"/>
      <name val="Arial"/>
      <family val="2"/>
    </font>
    <font>
      <b/>
      <sz val="12"/>
      <color indexed="8"/>
      <name val="Calibri"/>
      <family val="2"/>
    </font>
    <font>
      <u/>
      <sz val="10"/>
      <name val="Arial"/>
      <family val="2"/>
    </font>
    <font>
      <sz val="10"/>
      <name val="Calibri"/>
      <family val="2"/>
    </font>
    <font>
      <sz val="12"/>
      <name val="Calibri"/>
      <family val="2"/>
    </font>
    <font>
      <b/>
      <sz val="12"/>
      <name val="Calibri"/>
      <family val="2"/>
    </font>
    <font>
      <b/>
      <u/>
      <sz val="10"/>
      <name val="Calibri"/>
      <family val="2"/>
    </font>
    <font>
      <b/>
      <i/>
      <sz val="22"/>
      <name val="Calibri"/>
      <family val="2"/>
    </font>
    <font>
      <i/>
      <sz val="18"/>
      <name val="Calibri"/>
      <family val="2"/>
    </font>
    <font>
      <b/>
      <i/>
      <sz val="18"/>
      <name val="Calibri"/>
      <family val="2"/>
    </font>
    <font>
      <b/>
      <u/>
      <sz val="12"/>
      <color indexed="10"/>
      <name val="Calibri"/>
      <family val="2"/>
    </font>
    <font>
      <b/>
      <u/>
      <sz val="12"/>
      <name val="Calibri"/>
      <family val="2"/>
    </font>
    <font>
      <b/>
      <sz val="10"/>
      <color indexed="10"/>
      <name val="Calibri"/>
      <family val="2"/>
    </font>
    <font>
      <b/>
      <sz val="12"/>
      <color indexed="10"/>
      <name val="Calibri"/>
      <family val="2"/>
    </font>
    <font>
      <b/>
      <sz val="11"/>
      <color indexed="10"/>
      <name val="Calibri"/>
      <family val="2"/>
    </font>
    <font>
      <b/>
      <sz val="11"/>
      <name val="Calibri"/>
      <family val="2"/>
    </font>
    <font>
      <b/>
      <u/>
      <sz val="11"/>
      <color indexed="10"/>
      <name val="Calibri"/>
      <family val="2"/>
    </font>
    <font>
      <sz val="10"/>
      <name val="Arial"/>
      <family val="2"/>
    </font>
    <font>
      <u/>
      <sz val="10"/>
      <color indexed="12"/>
      <name val="Arial"/>
      <family val="2"/>
    </font>
    <font>
      <sz val="10"/>
      <color indexed="8"/>
      <name val="Arial"/>
      <family val="2"/>
    </font>
    <font>
      <u/>
      <sz val="10"/>
      <color indexed="12"/>
      <name val="Arial"/>
      <family val="2"/>
    </font>
    <font>
      <sz val="11"/>
      <color theme="1"/>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b/>
      <i/>
      <sz val="12"/>
      <color rgb="FF0070C0"/>
      <name val="Calibri"/>
      <family val="2"/>
      <scheme val="minor"/>
    </font>
    <font>
      <b/>
      <sz val="18"/>
      <color rgb="FFFF0000"/>
      <name val="Arial"/>
      <family val="2"/>
    </font>
    <font>
      <sz val="10"/>
      <name val="Calibri"/>
      <family val="2"/>
      <scheme val="minor"/>
    </font>
    <font>
      <b/>
      <sz val="14"/>
      <name val="Calibri"/>
      <family val="2"/>
      <scheme val="minor"/>
    </font>
    <font>
      <b/>
      <sz val="12"/>
      <name val="Calibri"/>
      <family val="2"/>
      <scheme val="minor"/>
    </font>
    <font>
      <b/>
      <sz val="12"/>
      <color indexed="10"/>
      <name val="Calibri"/>
      <family val="2"/>
      <scheme val="minor"/>
    </font>
    <font>
      <sz val="14"/>
      <name val="Calibri"/>
      <family val="2"/>
      <scheme val="minor"/>
    </font>
    <font>
      <b/>
      <sz val="12"/>
      <color rgb="FFFF0000"/>
      <name val="Calibri"/>
      <family val="2"/>
      <scheme val="minor"/>
    </font>
    <font>
      <b/>
      <i/>
      <sz val="14"/>
      <color rgb="FF0070C0"/>
      <name val="Calibri"/>
      <family val="2"/>
      <scheme val="minor"/>
    </font>
    <font>
      <b/>
      <sz val="10"/>
      <name val="Calibri"/>
      <family val="2"/>
      <scheme val="minor"/>
    </font>
    <font>
      <b/>
      <i/>
      <sz val="22"/>
      <name val="Calibri"/>
      <family val="2"/>
      <scheme val="minor"/>
    </font>
    <font>
      <i/>
      <sz val="18"/>
      <name val="Calibri"/>
      <family val="2"/>
      <scheme val="minor"/>
    </font>
    <font>
      <b/>
      <sz val="11"/>
      <name val="Calibri"/>
      <family val="2"/>
      <scheme val="minor"/>
    </font>
    <font>
      <b/>
      <sz val="16"/>
      <name val="Calibri"/>
      <family val="2"/>
      <scheme val="minor"/>
    </font>
    <font>
      <b/>
      <sz val="18"/>
      <color rgb="FFFF0000"/>
      <name val="Calibri"/>
      <family val="2"/>
      <scheme val="minor"/>
    </font>
    <font>
      <b/>
      <sz val="10"/>
      <color rgb="FFFF0000"/>
      <name val="Calibri"/>
      <family val="2"/>
      <scheme val="minor"/>
    </font>
    <font>
      <b/>
      <sz val="18"/>
      <color indexed="10"/>
      <name val="Calibri"/>
      <family val="2"/>
      <scheme val="minor"/>
    </font>
    <font>
      <sz val="18"/>
      <color theme="1"/>
      <name val="Calibri"/>
      <family val="2"/>
      <scheme val="minor"/>
    </font>
    <font>
      <b/>
      <sz val="14"/>
      <color indexed="10"/>
      <name val="Calibri"/>
      <family val="2"/>
      <scheme val="minor"/>
    </font>
    <font>
      <sz val="14"/>
      <color theme="1"/>
      <name val="Calibri"/>
      <family val="2"/>
      <scheme val="minor"/>
    </font>
    <font>
      <sz val="9"/>
      <name val="Calibri"/>
      <family val="2"/>
      <scheme val="minor"/>
    </font>
    <font>
      <sz val="12"/>
      <name val="Calibri"/>
      <family val="2"/>
      <scheme val="minor"/>
    </font>
    <font>
      <sz val="8"/>
      <name val="Calibri"/>
      <family val="2"/>
      <scheme val="minor"/>
    </font>
    <font>
      <b/>
      <sz val="9"/>
      <name val="Calibri"/>
      <family val="2"/>
      <scheme val="minor"/>
    </font>
    <font>
      <sz val="18"/>
      <name val="Calibri"/>
      <family val="2"/>
      <scheme val="minor"/>
    </font>
    <font>
      <sz val="8"/>
      <color indexed="10"/>
      <name val="Calibri"/>
      <family val="2"/>
      <scheme val="minor"/>
    </font>
    <font>
      <sz val="10"/>
      <color indexed="10"/>
      <name val="Calibri"/>
      <family val="2"/>
      <scheme val="minor"/>
    </font>
    <font>
      <sz val="11"/>
      <name val="Calibri"/>
      <family val="2"/>
      <scheme val="minor"/>
    </font>
    <font>
      <b/>
      <sz val="8"/>
      <name val="Calibri"/>
      <family val="2"/>
      <scheme val="minor"/>
    </font>
    <font>
      <b/>
      <sz val="9"/>
      <color theme="0" tint="-0.14999847407452621"/>
      <name val="Arial"/>
      <family val="2"/>
    </font>
    <font>
      <sz val="9"/>
      <color rgb="FFFF0000"/>
      <name val="Arial"/>
      <family val="2"/>
    </font>
    <font>
      <b/>
      <sz val="10"/>
      <color theme="0"/>
      <name val="Calibri"/>
      <family val="2"/>
      <scheme val="minor"/>
    </font>
    <font>
      <b/>
      <sz val="10"/>
      <color theme="0"/>
      <name val="Arial"/>
      <family val="2"/>
    </font>
    <font>
      <b/>
      <sz val="8"/>
      <color theme="0"/>
      <name val="Calibri"/>
      <family val="2"/>
      <scheme val="minor"/>
    </font>
    <font>
      <b/>
      <i/>
      <sz val="11"/>
      <color theme="1"/>
      <name val="Calibri"/>
      <family val="2"/>
      <scheme val="minor"/>
    </font>
    <font>
      <sz val="48"/>
      <color theme="2" tint="-0.89999084444715716"/>
      <name val="Impact"/>
      <family val="2"/>
    </font>
    <font>
      <b/>
      <sz val="18"/>
      <color theme="0"/>
      <name val="Calibri"/>
      <family val="2"/>
      <scheme val="minor"/>
    </font>
    <font>
      <b/>
      <sz val="18"/>
      <name val="Calibri"/>
      <family val="2"/>
      <scheme val="minor"/>
    </font>
    <font>
      <sz val="18"/>
      <color theme="0"/>
      <name val="Calibri"/>
      <family val="2"/>
      <scheme val="minor"/>
    </font>
    <font>
      <b/>
      <sz val="22"/>
      <color theme="0"/>
      <name val="Calibri"/>
      <family val="2"/>
      <scheme val="minor"/>
    </font>
    <font>
      <b/>
      <sz val="24"/>
      <name val="Calibri"/>
      <family val="2"/>
      <scheme val="minor"/>
    </font>
    <font>
      <sz val="10"/>
      <color rgb="FFFF0000"/>
      <name val="Calibri"/>
      <family val="2"/>
      <scheme val="minor"/>
    </font>
    <font>
      <b/>
      <sz val="20"/>
      <color indexed="10"/>
      <name val="Calibri"/>
      <family val="2"/>
      <scheme val="minor"/>
    </font>
    <font>
      <sz val="20"/>
      <color theme="1"/>
      <name val="Calibri"/>
      <family val="2"/>
      <scheme val="minor"/>
    </font>
    <font>
      <b/>
      <sz val="16"/>
      <color indexed="10"/>
      <name val="Calibri"/>
      <family val="2"/>
      <scheme val="minor"/>
    </font>
    <font>
      <sz val="16"/>
      <color theme="1"/>
      <name val="Calibri"/>
      <family val="2"/>
      <scheme val="minor"/>
    </font>
    <font>
      <b/>
      <sz val="14"/>
      <color theme="1"/>
      <name val="Calibri"/>
      <family val="2"/>
      <scheme val="minor"/>
    </font>
    <font>
      <b/>
      <sz val="20"/>
      <name val="Calibri"/>
      <family val="2"/>
      <scheme val="minor"/>
    </font>
    <font>
      <sz val="20"/>
      <name val="Calibri"/>
      <family val="2"/>
      <scheme val="minor"/>
    </font>
    <font>
      <b/>
      <sz val="16"/>
      <color theme="0"/>
      <name val="Calibri"/>
      <family val="2"/>
      <scheme val="minor"/>
    </font>
    <font>
      <b/>
      <u/>
      <sz val="10"/>
      <name val="Calibri"/>
      <family val="2"/>
      <scheme val="minor"/>
    </font>
    <font>
      <b/>
      <i/>
      <sz val="16"/>
      <color rgb="FF0070C0"/>
      <name val="Calibri"/>
      <family val="2"/>
      <scheme val="minor"/>
    </font>
    <font>
      <b/>
      <i/>
      <sz val="20"/>
      <color rgb="FF0070C0"/>
      <name val="Calibri"/>
      <family val="2"/>
      <scheme val="minor"/>
    </font>
    <font>
      <b/>
      <sz val="24"/>
      <color theme="0"/>
      <name val="Calibri"/>
      <family val="2"/>
      <scheme val="minor"/>
    </font>
    <font>
      <sz val="10"/>
      <color theme="1"/>
      <name val="Calibri"/>
      <family val="2"/>
      <scheme val="minor"/>
    </font>
    <font>
      <u/>
      <sz val="11"/>
      <color theme="1"/>
      <name val="Calibri"/>
      <family val="2"/>
      <scheme val="minor"/>
    </font>
    <font>
      <b/>
      <sz val="9"/>
      <color theme="0"/>
      <name val="Calibri"/>
      <family val="2"/>
      <scheme val="minor"/>
    </font>
    <font>
      <b/>
      <sz val="24"/>
      <color theme="0"/>
      <name val="Arial"/>
      <family val="2"/>
    </font>
    <font>
      <b/>
      <sz val="28"/>
      <color rgb="FFFF0000"/>
      <name val="Calibri"/>
      <family val="2"/>
      <scheme val="minor"/>
    </font>
    <font>
      <b/>
      <sz val="18"/>
      <color rgb="FFC00000"/>
      <name val="Calibri"/>
      <family val="2"/>
      <scheme val="minor"/>
    </font>
    <font>
      <b/>
      <sz val="12"/>
      <color rgb="FF000000"/>
      <name val="Calibri"/>
      <family val="2"/>
    </font>
    <font>
      <b/>
      <sz val="10"/>
      <color rgb="FF000000"/>
      <name val="Calibri"/>
      <family val="2"/>
    </font>
    <font>
      <u/>
      <sz val="9"/>
      <name val="Calibri"/>
      <family val="2"/>
      <scheme val="minor"/>
    </font>
    <font>
      <b/>
      <sz val="10"/>
      <color theme="1"/>
      <name val="Calibri"/>
      <family val="2"/>
      <scheme val="minor"/>
    </font>
    <font>
      <sz val="7"/>
      <name val="Calibri"/>
      <family val="2"/>
      <scheme val="minor"/>
    </font>
    <font>
      <i/>
      <u/>
      <sz val="7"/>
      <color indexed="30"/>
      <name val="Calibri"/>
      <family val="2"/>
    </font>
    <font>
      <sz val="7"/>
      <color theme="1"/>
      <name val="Calibri"/>
      <family val="2"/>
      <scheme val="minor"/>
    </font>
    <font>
      <b/>
      <sz val="11"/>
      <color rgb="FFFF0000"/>
      <name val="Calibri"/>
      <family val="2"/>
      <scheme val="minor"/>
    </font>
    <font>
      <b/>
      <i/>
      <u/>
      <sz val="11"/>
      <color indexed="10"/>
      <name val="Calibri"/>
      <family val="2"/>
    </font>
    <font>
      <b/>
      <sz val="12"/>
      <color rgb="FFFF0000"/>
      <name val="Calibri"/>
      <family val="2"/>
    </font>
    <font>
      <sz val="10"/>
      <color rgb="FFFF0000"/>
      <name val="Calibri"/>
      <family val="2"/>
    </font>
    <font>
      <b/>
      <sz val="14"/>
      <color rgb="FF0070C0"/>
      <name val="Abadi"/>
      <family val="2"/>
    </font>
    <font>
      <b/>
      <sz val="12"/>
      <color rgb="FF0070C0"/>
      <name val="Calibri"/>
      <family val="2"/>
    </font>
    <font>
      <b/>
      <sz val="14"/>
      <color rgb="FFFF0000"/>
      <name val="Abadi"/>
      <family val="2"/>
    </font>
    <font>
      <b/>
      <sz val="20"/>
      <color rgb="FFFF0000"/>
      <name val="Abadi"/>
      <family val="2"/>
    </font>
    <font>
      <b/>
      <sz val="10"/>
      <color rgb="FF0070C0"/>
      <name val="Calibri"/>
      <family val="2"/>
    </font>
    <font>
      <b/>
      <sz val="16"/>
      <color rgb="FFFF0000"/>
      <name val="Calibri"/>
      <family val="2"/>
    </font>
    <font>
      <b/>
      <sz val="14"/>
      <color rgb="FF0070C0"/>
      <name val="Calibri"/>
      <family val="2"/>
    </font>
    <font>
      <sz val="10"/>
      <color rgb="FF000000"/>
      <name val="Calibri"/>
      <family val="2"/>
    </font>
    <font>
      <b/>
      <sz val="11"/>
      <color rgb="FF0070C0"/>
      <name val="Abadi"/>
      <family val="2"/>
    </font>
    <font>
      <b/>
      <sz val="10"/>
      <color rgb="FFFF0000"/>
      <name val="Calibri"/>
      <family val="2"/>
    </font>
    <font>
      <sz val="9"/>
      <color rgb="FF0070C0"/>
      <name val="Abadi"/>
      <family val="2"/>
    </font>
    <font>
      <b/>
      <sz val="16"/>
      <color rgb="FFFFFFFF"/>
      <name val="Calibri"/>
      <family val="2"/>
    </font>
    <font>
      <b/>
      <sz val="14"/>
      <color rgb="FFFFFFFF"/>
      <name val="Calibri"/>
      <family val="2"/>
    </font>
    <font>
      <sz val="9"/>
      <color rgb="FF000000"/>
      <name val="Calibri"/>
      <family val="2"/>
    </font>
    <font>
      <b/>
      <sz val="11"/>
      <color rgb="FF000000"/>
      <name val="Abadi"/>
      <family val="2"/>
    </font>
    <font>
      <sz val="7"/>
      <color theme="0"/>
      <name val="Calibri"/>
      <family val="2"/>
    </font>
    <font>
      <sz val="11"/>
      <color theme="0"/>
      <name val="Calibri"/>
      <family val="2"/>
    </font>
    <font>
      <u/>
      <sz val="11"/>
      <color theme="10"/>
      <name val="Calibri"/>
      <family val="2"/>
      <scheme val="minor"/>
    </font>
    <font>
      <b/>
      <sz val="26"/>
      <color theme="1"/>
      <name val="Calibri"/>
      <family val="2"/>
      <scheme val="minor"/>
    </font>
    <font>
      <b/>
      <sz val="18"/>
      <color theme="1"/>
      <name val="Calibri"/>
      <family val="2"/>
      <scheme val="minor"/>
    </font>
    <font>
      <sz val="11"/>
      <color rgb="FF0070C0"/>
      <name val="Calibri"/>
      <family val="2"/>
      <scheme val="minor"/>
    </font>
    <font>
      <u/>
      <sz val="10"/>
      <color theme="10"/>
      <name val="Calibri"/>
      <family val="2"/>
    </font>
    <font>
      <b/>
      <sz val="12"/>
      <color rgb="FF202124"/>
      <name val="Arial"/>
      <family val="2"/>
    </font>
    <font>
      <b/>
      <sz val="11"/>
      <color rgb="FF0070C0"/>
      <name val="Calibri"/>
      <family val="2"/>
    </font>
    <font>
      <b/>
      <sz val="20"/>
      <color theme="1"/>
      <name val="Calibri"/>
      <family val="2"/>
      <scheme val="minor"/>
    </font>
    <font>
      <sz val="8"/>
      <color theme="1"/>
      <name val="Calibri"/>
      <family val="2"/>
      <scheme val="minor"/>
    </font>
    <font>
      <u/>
      <sz val="11"/>
      <color rgb="FF0000FF"/>
      <name val="Calibri"/>
      <family val="2"/>
    </font>
    <font>
      <sz val="11"/>
      <color rgb="FF000000"/>
      <name val="Calibri"/>
      <family val="2"/>
    </font>
    <font>
      <b/>
      <i/>
      <sz val="16"/>
      <color rgb="FF000000"/>
      <name val="Arial"/>
      <family val="2"/>
    </font>
    <font>
      <u/>
      <sz val="11"/>
      <color indexed="12"/>
      <name val="Calibri"/>
      <family val="2"/>
      <charset val="204"/>
    </font>
    <font>
      <u/>
      <sz val="11"/>
      <color theme="10"/>
      <name val="Calibri"/>
      <family val="2"/>
    </font>
    <font>
      <sz val="11"/>
      <color rgb="FF000000"/>
      <name val="Arial"/>
      <family val="2"/>
    </font>
    <font>
      <sz val="10"/>
      <name val="Verdana"/>
      <family val="2"/>
    </font>
    <font>
      <sz val="11"/>
      <color indexed="8"/>
      <name val="Calibri"/>
      <family val="2"/>
    </font>
    <font>
      <sz val="11"/>
      <color rgb="FF000000"/>
      <name val="Calibri"/>
      <family val="2"/>
      <charset val="204"/>
    </font>
    <font>
      <b/>
      <i/>
      <u/>
      <sz val="11"/>
      <color rgb="FF000000"/>
      <name val="Arial"/>
      <family val="2"/>
    </font>
    <font>
      <b/>
      <sz val="16"/>
      <color rgb="FFFF0000"/>
      <name val="Calibri"/>
      <family val="2"/>
      <scheme val="minor"/>
    </font>
    <font>
      <b/>
      <sz val="14"/>
      <color theme="4" tint="-0.249977111117893"/>
      <name val="Calibri"/>
      <family val="2"/>
    </font>
    <font>
      <b/>
      <sz val="14"/>
      <color theme="4" tint="-0.249977111117893"/>
      <name val="Calibri"/>
      <family val="2"/>
      <scheme val="minor"/>
    </font>
  </fonts>
  <fills count="63">
    <fill>
      <patternFill patternType="none"/>
    </fill>
    <fill>
      <patternFill patternType="gray125"/>
    </fill>
    <fill>
      <patternFill patternType="solid">
        <fgColor indexed="43"/>
        <bgColor indexed="64"/>
      </patternFill>
    </fill>
    <fill>
      <patternFill patternType="solid">
        <fgColor indexed="13"/>
        <bgColor indexed="34"/>
      </patternFill>
    </fill>
    <fill>
      <patternFill patternType="solid">
        <fgColor indexed="27"/>
        <bgColor indexed="41"/>
      </patternFill>
    </fill>
    <fill>
      <patternFill patternType="solid">
        <fgColor indexed="43"/>
        <bgColor indexed="34"/>
      </patternFill>
    </fill>
    <fill>
      <patternFill patternType="solid">
        <fgColor indexed="53"/>
        <bgColor indexed="52"/>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0.14999847407452621"/>
        <bgColor indexed="34"/>
      </patternFill>
    </fill>
    <fill>
      <patternFill patternType="solid">
        <fgColor rgb="FFC5FFC5"/>
        <bgColor indexed="64"/>
      </patternFill>
    </fill>
    <fill>
      <patternFill patternType="solid">
        <fgColor rgb="FFFFF2CC"/>
        <bgColor indexed="64"/>
      </patternFill>
    </fill>
    <fill>
      <patternFill patternType="solid">
        <fgColor rgb="FFD6DCE4"/>
        <bgColor indexed="64"/>
      </patternFill>
    </fill>
    <fill>
      <patternFill patternType="solid">
        <fgColor rgb="FFFFFF57"/>
        <bgColor indexed="64"/>
      </patternFill>
    </fill>
    <fill>
      <patternFill patternType="solid">
        <fgColor rgb="FFFF93FF"/>
        <bgColor indexed="64"/>
      </patternFill>
    </fill>
    <fill>
      <patternFill patternType="solid">
        <fgColor rgb="FF00FFFF"/>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499984740745262"/>
        <bgColor indexed="64"/>
      </patternFill>
    </fill>
    <fill>
      <patternFill patternType="solid">
        <fgColor rgb="FF7030A0"/>
        <bgColor indexed="41"/>
      </patternFill>
    </fill>
    <fill>
      <patternFill patternType="solid">
        <fgColor rgb="FFFFD03B"/>
        <bgColor indexed="13"/>
      </patternFill>
    </fill>
    <fill>
      <patternFill patternType="solid">
        <fgColor rgb="FFFFD03B"/>
        <bgColor indexed="64"/>
      </patternFill>
    </fill>
    <fill>
      <patternFill patternType="solid">
        <fgColor theme="9" tint="-0.249977111117893"/>
        <bgColor indexed="41"/>
      </patternFill>
    </fill>
    <fill>
      <patternFill patternType="solid">
        <fgColor rgb="FF00FF00"/>
        <bgColor indexed="45"/>
      </patternFill>
    </fill>
    <fill>
      <patternFill patternType="solid">
        <fgColor rgb="FFFF0000"/>
        <bgColor indexed="27"/>
      </patternFill>
    </fill>
    <fill>
      <patternFill patternType="solid">
        <fgColor rgb="FFFF0000"/>
        <bgColor indexed="64"/>
      </patternFill>
    </fill>
    <fill>
      <patternFill patternType="solid">
        <fgColor rgb="FFC00000"/>
        <bgColor indexed="64"/>
      </patternFill>
    </fill>
    <fill>
      <patternFill patternType="solid">
        <fgColor theme="0" tint="-0.499984740745262"/>
        <bgColor indexed="29"/>
      </patternFill>
    </fill>
    <fill>
      <patternFill patternType="solid">
        <fgColor rgb="FFC9A4E4"/>
        <bgColor indexed="51"/>
      </patternFill>
    </fill>
    <fill>
      <patternFill patternType="solid">
        <fgColor rgb="FF92D050"/>
        <bgColor indexed="51"/>
      </patternFill>
    </fill>
    <fill>
      <patternFill patternType="solid">
        <fgColor rgb="FF00FFFF"/>
        <bgColor indexed="51"/>
      </patternFill>
    </fill>
    <fill>
      <patternFill patternType="solid">
        <fgColor rgb="FFFFC000"/>
        <bgColor indexed="51"/>
      </patternFill>
    </fill>
    <fill>
      <patternFill patternType="solid">
        <fgColor rgb="FFFFC000"/>
        <bgColor indexed="64"/>
      </patternFill>
    </fill>
    <fill>
      <patternFill patternType="solid">
        <fgColor rgb="FF92D050"/>
        <bgColor indexed="24"/>
      </patternFill>
    </fill>
    <fill>
      <patternFill patternType="solid">
        <fgColor rgb="FF92D050"/>
        <bgColor indexed="64"/>
      </patternFill>
    </fill>
    <fill>
      <patternFill patternType="solid">
        <fgColor rgb="FF0070C0"/>
        <bgColor indexed="22"/>
      </patternFill>
    </fill>
    <fill>
      <patternFill patternType="solid">
        <fgColor rgb="FFFF66CC"/>
        <bgColor indexed="64"/>
      </patternFill>
    </fill>
    <fill>
      <patternFill patternType="solid">
        <fgColor rgb="FFC00000"/>
        <bgColor indexed="31"/>
      </patternFill>
    </fill>
    <fill>
      <patternFill patternType="solid">
        <fgColor rgb="FFC5FFC5"/>
        <bgColor indexed="34"/>
      </patternFill>
    </fill>
    <fill>
      <patternFill patternType="solid">
        <fgColor theme="7" tint="0.79998168889431442"/>
        <bgColor indexed="34"/>
      </patternFill>
    </fill>
    <fill>
      <patternFill patternType="solid">
        <fgColor theme="3" tint="0.79998168889431442"/>
        <bgColor indexed="34"/>
      </patternFill>
    </fill>
    <fill>
      <patternFill patternType="solid">
        <fgColor rgb="FFFFFF57"/>
        <bgColor indexed="34"/>
      </patternFill>
    </fill>
    <fill>
      <patternFill patternType="solid">
        <fgColor rgb="FFFF93FF"/>
        <bgColor indexed="34"/>
      </patternFill>
    </fill>
    <fill>
      <patternFill patternType="solid">
        <fgColor rgb="FF00FFFF"/>
        <bgColor indexed="34"/>
      </patternFill>
    </fill>
    <fill>
      <patternFill patternType="solid">
        <fgColor rgb="FFDEBDFF"/>
        <bgColor indexed="64"/>
      </patternFill>
    </fill>
    <fill>
      <patternFill patternType="solid">
        <fgColor rgb="FF7030A0"/>
        <bgColor indexed="64"/>
      </patternFill>
    </fill>
    <fill>
      <patternFill patternType="solid">
        <fgColor theme="9" tint="-0.249977111117893"/>
        <bgColor indexed="22"/>
      </patternFill>
    </fill>
    <fill>
      <patternFill patternType="solid">
        <fgColor rgb="FF00FF00"/>
        <bgColor indexed="22"/>
      </patternFill>
    </fill>
    <fill>
      <patternFill patternType="solid">
        <fgColor rgb="FFDBDBDB"/>
        <bgColor rgb="FFDBDBDB"/>
      </patternFill>
    </fill>
    <fill>
      <patternFill patternType="solid">
        <fgColor rgb="FFD6DCE4"/>
        <bgColor rgb="FFD6DCE4"/>
      </patternFill>
    </fill>
    <fill>
      <patternFill patternType="solid">
        <fgColor theme="6" tint="0.59999389629810485"/>
        <bgColor rgb="FFFFDF79"/>
      </patternFill>
    </fill>
    <fill>
      <patternFill patternType="solid">
        <fgColor theme="0"/>
        <bgColor rgb="FFFFDF79"/>
      </patternFill>
    </fill>
    <fill>
      <patternFill patternType="solid">
        <fgColor theme="0"/>
        <bgColor rgb="FFD6DCE4"/>
      </patternFill>
    </fill>
    <fill>
      <patternFill patternType="solid">
        <fgColor theme="0"/>
        <bgColor rgb="FFDBDBDB"/>
      </patternFill>
    </fill>
    <fill>
      <patternFill patternType="solid">
        <fgColor theme="0"/>
        <bgColor indexed="26"/>
      </patternFill>
    </fill>
    <fill>
      <patternFill patternType="solid">
        <fgColor theme="4" tint="0.39997558519241921"/>
        <bgColor indexed="64"/>
      </patternFill>
    </fill>
    <fill>
      <patternFill patternType="solid">
        <fgColor rgb="FFD9E1F2"/>
        <bgColor rgb="FFD9E1F2"/>
      </patternFill>
    </fill>
    <fill>
      <patternFill patternType="solid">
        <fgColor rgb="FFFF0000"/>
        <bgColor rgb="FFFF0000"/>
      </patternFill>
    </fill>
    <fill>
      <patternFill patternType="solid">
        <fgColor rgb="FF0070C0"/>
        <bgColor indexed="64"/>
      </patternFill>
    </fill>
    <fill>
      <patternFill patternType="solid">
        <fgColor rgb="FF00B0F0"/>
        <bgColor indexed="64"/>
      </patternFill>
    </fill>
    <fill>
      <patternFill patternType="solid">
        <fgColor theme="6" tint="0.79998168889431442"/>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medium">
        <color indexed="64"/>
      </top>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style="medium">
        <color indexed="8"/>
      </left>
      <right/>
      <top/>
      <bottom/>
      <diagonal/>
    </border>
    <border>
      <left style="thin">
        <color indexed="8"/>
      </left>
      <right style="medium">
        <color indexed="8"/>
      </right>
      <top style="thin">
        <color indexed="8"/>
      </top>
      <bottom style="thin">
        <color indexed="8"/>
      </bottom>
      <diagonal/>
    </border>
    <border>
      <left/>
      <right style="medium">
        <color indexed="8"/>
      </right>
      <top style="medium">
        <color indexed="8"/>
      </top>
      <bottom/>
      <diagonal/>
    </border>
    <border>
      <left style="medium">
        <color indexed="8"/>
      </left>
      <right/>
      <top style="medium">
        <color indexed="8"/>
      </top>
      <bottom/>
      <diagonal/>
    </border>
    <border>
      <left/>
      <right style="medium">
        <color indexed="8"/>
      </right>
      <top style="thin">
        <color indexed="8"/>
      </top>
      <bottom style="thin">
        <color indexed="8"/>
      </bottom>
      <diagonal/>
    </border>
    <border>
      <left/>
      <right/>
      <top style="thin">
        <color indexed="8"/>
      </top>
      <bottom style="thin">
        <color indexed="8"/>
      </bottom>
      <diagonal/>
    </border>
    <border>
      <left style="thin">
        <color indexed="8"/>
      </left>
      <right style="medium">
        <color indexed="8"/>
      </right>
      <top style="thin">
        <color indexed="8"/>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style="medium">
        <color indexed="64"/>
      </top>
      <bottom style="medium">
        <color indexed="64"/>
      </bottom>
      <diagonal/>
    </border>
    <border>
      <left/>
      <right style="thin">
        <color indexed="8"/>
      </right>
      <top/>
      <bottom/>
      <diagonal/>
    </border>
    <border>
      <left style="thin">
        <color indexed="8"/>
      </left>
      <right style="thin">
        <color indexed="8"/>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8"/>
      </left>
      <right style="thin">
        <color indexed="8"/>
      </right>
      <top/>
      <bottom style="thin">
        <color indexed="8"/>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8"/>
      </left>
      <right style="medium">
        <color indexed="64"/>
      </right>
      <top/>
      <bottom/>
      <diagonal/>
    </border>
    <border>
      <left/>
      <right/>
      <top style="thin">
        <color indexed="8"/>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right/>
      <top style="medium">
        <color indexed="8"/>
      </top>
      <bottom/>
      <diagonal/>
    </border>
    <border>
      <left/>
      <right style="medium">
        <color indexed="8"/>
      </right>
      <top style="thin">
        <color indexed="8"/>
      </top>
      <bottom/>
      <diagonal/>
    </border>
    <border>
      <left style="thin">
        <color indexed="64"/>
      </left>
      <right style="medium">
        <color indexed="64"/>
      </right>
      <top/>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thin">
        <color indexed="64"/>
      </top>
      <bottom/>
      <diagonal/>
    </border>
    <border>
      <left style="medium">
        <color indexed="64"/>
      </left>
      <right style="medium">
        <color indexed="8"/>
      </right>
      <top/>
      <bottom/>
      <diagonal/>
    </border>
    <border>
      <left style="medium">
        <color indexed="8"/>
      </left>
      <right style="medium">
        <color indexed="64"/>
      </right>
      <top/>
      <bottom/>
      <diagonal/>
    </border>
    <border>
      <left style="medium">
        <color indexed="8"/>
      </left>
      <right style="medium">
        <color indexed="8"/>
      </right>
      <top style="medium">
        <color indexed="8"/>
      </top>
      <bottom/>
      <diagonal/>
    </border>
    <border>
      <left/>
      <right/>
      <top style="medium">
        <color indexed="64"/>
      </top>
      <bottom style="medium">
        <color indexed="64"/>
      </bottom>
      <diagonal/>
    </border>
    <border>
      <left/>
      <right/>
      <top/>
      <bottom style="hair">
        <color indexed="64"/>
      </bottom>
      <diagonal/>
    </border>
    <border>
      <left style="medium">
        <color indexed="8"/>
      </left>
      <right style="medium">
        <color indexed="8"/>
      </right>
      <top style="thin">
        <color indexed="8"/>
      </top>
      <bottom style="thin">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top style="medium">
        <color indexed="8"/>
      </top>
      <bottom style="medium">
        <color indexed="8"/>
      </bottom>
      <diagonal/>
    </border>
    <border>
      <left style="medium">
        <color indexed="64"/>
      </left>
      <right/>
      <top style="medium">
        <color indexed="64"/>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style="thin">
        <color indexed="8"/>
      </right>
      <top style="medium">
        <color indexed="8"/>
      </top>
      <bottom/>
      <diagonal/>
    </border>
    <border>
      <left style="medium">
        <color indexed="8"/>
      </left>
      <right style="thin">
        <color indexed="8"/>
      </right>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right style="thin">
        <color indexed="8"/>
      </right>
      <top/>
      <bottom style="medium">
        <color indexed="8"/>
      </bottom>
      <diagonal/>
    </border>
    <border>
      <left/>
      <right style="thin">
        <color indexed="8"/>
      </right>
      <top style="medium">
        <color indexed="8"/>
      </top>
      <bottom style="medium">
        <color indexed="8"/>
      </bottom>
      <diagonal/>
    </border>
    <border>
      <left style="thin">
        <color indexed="8"/>
      </left>
      <right/>
      <top style="thin">
        <color indexed="8"/>
      </top>
      <bottom style="medium">
        <color indexed="8"/>
      </bottom>
      <diagonal/>
    </border>
    <border>
      <left style="medium">
        <color indexed="8"/>
      </left>
      <right/>
      <top/>
      <bottom style="thin">
        <color indexed="8"/>
      </bottom>
      <diagonal/>
    </border>
    <border>
      <left/>
      <right style="medium">
        <color indexed="8"/>
      </right>
      <top/>
      <bottom style="thin">
        <color indexed="8"/>
      </bottom>
      <diagonal/>
    </border>
    <border>
      <left style="thin">
        <color rgb="FFC00000"/>
      </left>
      <right style="thin">
        <color rgb="FFC00000"/>
      </right>
      <top style="thin">
        <color rgb="FFC00000"/>
      </top>
      <bottom style="thin">
        <color rgb="FFC00000"/>
      </bottom>
      <diagonal/>
    </border>
    <border>
      <left/>
      <right style="thin">
        <color rgb="FFFF0000"/>
      </right>
      <top/>
      <bottom/>
      <diagonal/>
    </border>
    <border>
      <left style="thin">
        <color rgb="FFFF0000"/>
      </left>
      <right style="thin">
        <color rgb="FFFF0000"/>
      </right>
      <top style="thin">
        <color rgb="FFFF0000"/>
      </top>
      <bottom style="thin">
        <color rgb="FFFF0000"/>
      </bottom>
      <diagonal/>
    </border>
    <border>
      <left style="thin">
        <color theme="0"/>
      </left>
      <right style="thin">
        <color theme="0"/>
      </right>
      <top/>
      <bottom style="thin">
        <color theme="0"/>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bottom/>
      <diagonal/>
    </border>
    <border>
      <left style="medium">
        <color rgb="FF305496"/>
      </left>
      <right/>
      <top style="medium">
        <color rgb="FF305496"/>
      </top>
      <bottom style="medium">
        <color rgb="FF305496"/>
      </bottom>
      <diagonal/>
    </border>
    <border>
      <left/>
      <right/>
      <top style="medium">
        <color rgb="FF305496"/>
      </top>
      <bottom style="medium">
        <color rgb="FF305496"/>
      </bottom>
      <diagonal/>
    </border>
    <border>
      <left/>
      <right style="medium">
        <color rgb="FF305496"/>
      </right>
      <top style="medium">
        <color rgb="FF305496"/>
      </top>
      <bottom style="medium">
        <color rgb="FF305496"/>
      </bottom>
      <diagonal/>
    </border>
    <border>
      <left style="medium">
        <color rgb="FF000000"/>
      </left>
      <right style="medium">
        <color rgb="FF000000"/>
      </right>
      <top style="medium">
        <color rgb="FF000000"/>
      </top>
      <bottom style="medium">
        <color rgb="FF000000"/>
      </bottom>
      <diagonal/>
    </border>
    <border>
      <left/>
      <right/>
      <top/>
      <bottom style="medium">
        <color rgb="FFFF0000"/>
      </bottom>
      <diagonal/>
    </border>
    <border>
      <left/>
      <right/>
      <top style="medium">
        <color rgb="FFFF0000"/>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style="medium">
        <color rgb="FF000000"/>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rgb="FF305496"/>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42">
    <xf numFmtId="0" fontId="0" fillId="0" borderId="0"/>
    <xf numFmtId="166" fontId="2" fillId="0" borderId="0" applyFill="0" applyBorder="0" applyAlignment="0" applyProtection="0"/>
    <xf numFmtId="0" fontId="39"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 fillId="0" borderId="0"/>
    <xf numFmtId="0" fontId="40" fillId="0" borderId="0"/>
    <xf numFmtId="0" fontId="36" fillId="0" borderId="0"/>
    <xf numFmtId="0" fontId="38" fillId="0" borderId="0"/>
    <xf numFmtId="0" fontId="14" fillId="0" borderId="1">
      <alignment horizontal="center" vertical="center"/>
    </xf>
    <xf numFmtId="0" fontId="132" fillId="0" borderId="0" applyNumberFormat="0" applyFill="0" applyBorder="0" applyAlignment="0" applyProtection="0"/>
    <xf numFmtId="0" fontId="40" fillId="0" borderId="0"/>
    <xf numFmtId="0" fontId="136" fillId="0" borderId="0" applyNumberFormat="0" applyFill="0" applyBorder="0" applyAlignment="0" applyProtection="0">
      <alignment vertical="top"/>
      <protection locked="0"/>
    </xf>
    <xf numFmtId="169" fontId="2" fillId="0" borderId="0" applyFill="0" applyBorder="0" applyAlignment="0" applyProtection="0"/>
    <xf numFmtId="169" fontId="2" fillId="0" borderId="0" applyFill="0" applyBorder="0" applyAlignment="0" applyProtection="0"/>
    <xf numFmtId="170" fontId="141" fillId="0" borderId="0" applyBorder="0" applyProtection="0"/>
    <xf numFmtId="0" fontId="2" fillId="0" borderId="0"/>
    <xf numFmtId="171" fontId="142" fillId="0" borderId="0" applyBorder="0" applyProtection="0"/>
    <xf numFmtId="170" fontId="142" fillId="0" borderId="0" applyBorder="0" applyProtection="0"/>
    <xf numFmtId="0" fontId="143" fillId="0" borderId="0" applyNumberFormat="0" applyBorder="0" applyProtection="0">
      <alignment horizontal="center"/>
    </xf>
    <xf numFmtId="0" fontId="143" fillId="0" borderId="0" applyNumberFormat="0" applyBorder="0" applyProtection="0">
      <alignment horizontal="center" textRotation="90"/>
    </xf>
    <xf numFmtId="0" fontId="144" fillId="0" borderId="0" applyNumberFormat="0" applyFill="0" applyBorder="0" applyAlignment="0" applyProtection="0">
      <alignment vertical="top"/>
      <protection locked="0"/>
    </xf>
    <xf numFmtId="0" fontId="132" fillId="0" borderId="0" applyNumberFormat="0" applyFill="0" applyBorder="0" applyAlignment="0" applyProtection="0"/>
    <xf numFmtId="0" fontId="145" fillId="0" borderId="0" applyNumberFormat="0" applyFill="0" applyBorder="0" applyAlignment="0" applyProtection="0">
      <alignment vertical="top"/>
      <protection locked="0"/>
    </xf>
    <xf numFmtId="164" fontId="2" fillId="0" borderId="0" applyFont="0" applyFill="0" applyBorder="0" applyAlignment="0" applyProtection="0"/>
    <xf numFmtId="44" fontId="2" fillId="0" borderId="0" applyFont="0" applyFill="0" applyBorder="0" applyAlignment="0" applyProtection="0"/>
    <xf numFmtId="0" fontId="2" fillId="0" borderId="0"/>
    <xf numFmtId="171" fontId="40" fillId="0" borderId="0"/>
    <xf numFmtId="0" fontId="2" fillId="0" borderId="0"/>
    <xf numFmtId="0" fontId="146" fillId="0" borderId="0"/>
    <xf numFmtId="0" fontId="2" fillId="0" borderId="0" applyNumberFormat="0" applyFill="0" applyBorder="0" applyAlignment="0" applyProtection="0"/>
    <xf numFmtId="0" fontId="147" fillId="0" borderId="0"/>
    <xf numFmtId="0" fontId="2" fillId="0" borderId="0"/>
    <xf numFmtId="0" fontId="40" fillId="0" borderId="0"/>
    <xf numFmtId="0" fontId="148" fillId="0" borderId="0"/>
    <xf numFmtId="0" fontId="2" fillId="0" borderId="0"/>
    <xf numFmtId="0" fontId="2" fillId="0" borderId="0"/>
    <xf numFmtId="0" fontId="2" fillId="0" borderId="0"/>
    <xf numFmtId="171" fontId="40" fillId="0" borderId="0"/>
    <xf numFmtId="0" fontId="2" fillId="0" borderId="0"/>
    <xf numFmtId="0" fontId="149" fillId="0" borderId="0"/>
    <xf numFmtId="0" fontId="150" fillId="0" borderId="0" applyNumberFormat="0" applyBorder="0" applyProtection="0"/>
    <xf numFmtId="172" fontId="150" fillId="0" borderId="0" applyBorder="0" applyProtection="0"/>
  </cellStyleXfs>
  <cellXfs count="708">
    <xf numFmtId="0" fontId="0" fillId="0" borderId="0" xfId="0"/>
    <xf numFmtId="0" fontId="2" fillId="0" borderId="0" xfId="4"/>
    <xf numFmtId="0" fontId="2" fillId="0" borderId="0" xfId="4" applyAlignment="1">
      <alignment horizontal="center" vertical="center"/>
    </xf>
    <xf numFmtId="0" fontId="2" fillId="0" borderId="2" xfId="4" applyBorder="1"/>
    <xf numFmtId="0" fontId="2" fillId="0" borderId="0" xfId="4" applyAlignment="1">
      <alignment vertical="center"/>
    </xf>
    <xf numFmtId="0" fontId="2" fillId="0" borderId="3" xfId="4" applyBorder="1"/>
    <xf numFmtId="0" fontId="2" fillId="0" borderId="4" xfId="4" applyBorder="1"/>
    <xf numFmtId="0" fontId="2" fillId="0" borderId="5" xfId="4" applyBorder="1"/>
    <xf numFmtId="0" fontId="2" fillId="0" borderId="6" xfId="4" applyBorder="1"/>
    <xf numFmtId="0" fontId="6" fillId="0" borderId="7" xfId="4" applyFont="1" applyBorder="1"/>
    <xf numFmtId="0" fontId="17" fillId="0" borderId="0" xfId="4" applyFont="1"/>
    <xf numFmtId="0" fontId="6" fillId="0" borderId="0" xfId="4" applyFont="1"/>
    <xf numFmtId="0" fontId="5" fillId="0" borderId="0" xfId="4" applyFont="1"/>
    <xf numFmtId="0" fontId="2" fillId="0" borderId="8" xfId="4" applyBorder="1"/>
    <xf numFmtId="0" fontId="2" fillId="0" borderId="9" xfId="4" applyBorder="1"/>
    <xf numFmtId="0" fontId="2" fillId="0" borderId="10" xfId="4" applyBorder="1"/>
    <xf numFmtId="0" fontId="2" fillId="0" borderId="11" xfId="4" applyBorder="1"/>
    <xf numFmtId="0" fontId="2" fillId="0" borderId="12" xfId="4" applyBorder="1"/>
    <xf numFmtId="0" fontId="9" fillId="0" borderId="12" xfId="4" applyFont="1" applyBorder="1" applyAlignment="1">
      <alignment horizontal="center" vertical="center"/>
    </xf>
    <xf numFmtId="0" fontId="5" fillId="0" borderId="0" xfId="4" applyFont="1" applyAlignment="1">
      <alignment horizontal="center" vertical="center"/>
    </xf>
    <xf numFmtId="0" fontId="2" fillId="0" borderId="13" xfId="4" applyBorder="1"/>
    <xf numFmtId="0" fontId="2" fillId="0" borderId="14" xfId="4" applyBorder="1"/>
    <xf numFmtId="0" fontId="2" fillId="0" borderId="15" xfId="4" applyBorder="1"/>
    <xf numFmtId="0" fontId="2" fillId="0" borderId="16" xfId="4" applyBorder="1"/>
    <xf numFmtId="0" fontId="2" fillId="0" borderId="10" xfId="4" applyBorder="1" applyAlignment="1">
      <alignment vertical="center"/>
    </xf>
    <xf numFmtId="0" fontId="18" fillId="0" borderId="0" xfId="4" applyFont="1" applyAlignment="1">
      <alignment horizontal="center" vertical="center"/>
    </xf>
    <xf numFmtId="0" fontId="2" fillId="0" borderId="2" xfId="4" applyBorder="1" applyAlignment="1">
      <alignment horizontal="center" vertical="center"/>
    </xf>
    <xf numFmtId="0" fontId="5" fillId="0" borderId="0" xfId="4" applyFont="1" applyAlignment="1">
      <alignment horizontal="left" vertical="center"/>
    </xf>
    <xf numFmtId="0" fontId="2" fillId="0" borderId="0" xfId="4" applyAlignment="1">
      <alignment horizontal="left" vertical="center"/>
    </xf>
    <xf numFmtId="0" fontId="8" fillId="0" borderId="0" xfId="4" applyFont="1" applyAlignment="1">
      <alignment horizontal="left" vertical="center"/>
    </xf>
    <xf numFmtId="0" fontId="44" fillId="0" borderId="0" xfId="4" applyFont="1" applyAlignment="1">
      <alignment horizontal="center"/>
    </xf>
    <xf numFmtId="0" fontId="12" fillId="7" borderId="17" xfId="4" applyFont="1" applyFill="1" applyBorder="1" applyAlignment="1">
      <alignment horizontal="center"/>
    </xf>
    <xf numFmtId="0" fontId="2" fillId="7" borderId="18" xfId="4" applyFill="1" applyBorder="1"/>
    <xf numFmtId="0" fontId="2" fillId="0" borderId="0" xfId="4" applyAlignment="1">
      <alignment horizontal="right" indent="2"/>
    </xf>
    <xf numFmtId="0" fontId="2" fillId="0" borderId="11" xfId="4" applyBorder="1" applyAlignment="1">
      <alignment horizontal="left" vertical="center" indent="1"/>
    </xf>
    <xf numFmtId="0" fontId="2" fillId="7" borderId="18" xfId="4" applyFill="1" applyBorder="1" applyAlignment="1">
      <alignment horizontal="center"/>
    </xf>
    <xf numFmtId="0" fontId="2" fillId="7" borderId="19" xfId="4" applyFill="1" applyBorder="1" applyAlignment="1">
      <alignment horizontal="center"/>
    </xf>
    <xf numFmtId="0" fontId="2" fillId="0" borderId="20" xfId="4" applyBorder="1" applyAlignment="1">
      <alignment horizontal="center"/>
    </xf>
    <xf numFmtId="0" fontId="2" fillId="0" borderId="0" xfId="4" applyAlignment="1">
      <alignment horizontal="center"/>
    </xf>
    <xf numFmtId="0" fontId="2" fillId="8" borderId="0" xfId="4" applyFill="1" applyAlignment="1">
      <alignment horizontal="center" vertical="center"/>
    </xf>
    <xf numFmtId="0" fontId="2" fillId="0" borderId="21" xfId="4" applyBorder="1" applyAlignment="1">
      <alignment horizontal="center" vertical="center"/>
    </xf>
    <xf numFmtId="0" fontId="2" fillId="0" borderId="21" xfId="4" applyBorder="1" applyAlignment="1">
      <alignment horizontal="center"/>
    </xf>
    <xf numFmtId="0" fontId="2" fillId="0" borderId="22" xfId="4" applyBorder="1" applyAlignment="1">
      <alignment horizontal="center"/>
    </xf>
    <xf numFmtId="0" fontId="2" fillId="0" borderId="23" xfId="4" applyBorder="1" applyAlignment="1">
      <alignment horizontal="center"/>
    </xf>
    <xf numFmtId="0" fontId="2" fillId="0" borderId="24" xfId="4" applyBorder="1" applyAlignment="1">
      <alignment horizontal="center" vertical="center"/>
    </xf>
    <xf numFmtId="0" fontId="2" fillId="0" borderId="24" xfId="4" applyBorder="1" applyAlignment="1">
      <alignment horizontal="center"/>
    </xf>
    <xf numFmtId="0" fontId="2" fillId="0" borderId="25" xfId="4" applyBorder="1" applyAlignment="1">
      <alignment horizontal="center"/>
    </xf>
    <xf numFmtId="0" fontId="2" fillId="0" borderId="26" xfId="4" applyBorder="1" applyAlignment="1">
      <alignment horizontal="center"/>
    </xf>
    <xf numFmtId="0" fontId="2" fillId="0" borderId="27" xfId="4" applyBorder="1" applyAlignment="1">
      <alignment horizontal="center" vertical="center"/>
    </xf>
    <xf numFmtId="0" fontId="2" fillId="0" borderId="27" xfId="4" applyBorder="1" applyAlignment="1">
      <alignment horizontal="center"/>
    </xf>
    <xf numFmtId="0" fontId="2" fillId="0" borderId="28" xfId="4" applyBorder="1" applyAlignment="1">
      <alignment horizontal="center"/>
    </xf>
    <xf numFmtId="0" fontId="6" fillId="0" borderId="10" xfId="4" applyFont="1" applyBorder="1"/>
    <xf numFmtId="0" fontId="45" fillId="0" borderId="29" xfId="4" applyFont="1" applyBorder="1"/>
    <xf numFmtId="0" fontId="2" fillId="0" borderId="29" xfId="4" applyBorder="1" applyAlignment="1">
      <alignment vertical="center"/>
    </xf>
    <xf numFmtId="0" fontId="13" fillId="0" borderId="29" xfId="4" applyFont="1" applyBorder="1" applyAlignment="1">
      <alignment horizontal="center"/>
    </xf>
    <xf numFmtId="0" fontId="2" fillId="0" borderId="29" xfId="4" applyBorder="1" applyAlignment="1">
      <alignment horizontal="center" vertical="center"/>
    </xf>
    <xf numFmtId="0" fontId="45" fillId="0" borderId="29" xfId="4" applyFont="1" applyBorder="1" applyAlignment="1">
      <alignment horizontal="center"/>
    </xf>
    <xf numFmtId="0" fontId="2" fillId="0" borderId="30" xfId="4" applyBorder="1" applyAlignment="1">
      <alignment vertical="center"/>
    </xf>
    <xf numFmtId="0" fontId="13" fillId="0" borderId="31" xfId="4" applyFont="1" applyBorder="1" applyAlignment="1">
      <alignment horizontal="center"/>
    </xf>
    <xf numFmtId="0" fontId="2" fillId="0" borderId="31" xfId="4" applyBorder="1" applyAlignment="1">
      <alignment horizontal="center" vertical="center"/>
    </xf>
    <xf numFmtId="0" fontId="14" fillId="0" borderId="32" xfId="4" applyFont="1" applyBorder="1" applyAlignment="1">
      <alignment vertical="center"/>
    </xf>
    <xf numFmtId="0" fontId="46" fillId="0" borderId="0" xfId="4" applyFont="1"/>
    <xf numFmtId="0" fontId="46" fillId="0" borderId="0" xfId="4" applyFont="1" applyAlignment="1">
      <alignment vertical="center"/>
    </xf>
    <xf numFmtId="0" fontId="47" fillId="0" borderId="0" xfId="4" applyFont="1"/>
    <xf numFmtId="0" fontId="48" fillId="0" borderId="0" xfId="4" applyFont="1" applyAlignment="1">
      <alignment horizontal="center" vertical="center"/>
    </xf>
    <xf numFmtId="0" fontId="49" fillId="0" borderId="0" xfId="4" applyFont="1" applyAlignment="1">
      <alignment vertical="center"/>
    </xf>
    <xf numFmtId="0" fontId="50" fillId="0" borderId="0" xfId="4" applyFont="1" applyAlignment="1">
      <alignment vertical="top" wrapText="1"/>
    </xf>
    <xf numFmtId="0" fontId="46" fillId="0" borderId="0" xfId="4" applyFont="1" applyAlignment="1">
      <alignment horizontal="left" vertical="center" wrapText="1" indent="3"/>
    </xf>
    <xf numFmtId="0" fontId="51" fillId="0" borderId="0" xfId="4" applyFont="1" applyAlignment="1">
      <alignment vertical="center"/>
    </xf>
    <xf numFmtId="0" fontId="52" fillId="8" borderId="1" xfId="4" applyFont="1" applyFill="1" applyBorder="1" applyAlignment="1">
      <alignment horizontal="center" vertical="center" wrapText="1"/>
    </xf>
    <xf numFmtId="0" fontId="46" fillId="0" borderId="0" xfId="4" applyFont="1" applyAlignment="1">
      <alignment vertical="center" wrapText="1"/>
    </xf>
    <xf numFmtId="0" fontId="53" fillId="0" borderId="0" xfId="4" applyFont="1" applyAlignment="1">
      <alignment vertical="center" wrapText="1"/>
    </xf>
    <xf numFmtId="0" fontId="54" fillId="0" borderId="0" xfId="4" applyFont="1" applyAlignment="1">
      <alignment horizontal="center" vertical="center"/>
    </xf>
    <xf numFmtId="0" fontId="55" fillId="0" borderId="0" xfId="4" applyFont="1" applyAlignment="1">
      <alignment horizontal="center" vertical="center"/>
    </xf>
    <xf numFmtId="0" fontId="48" fillId="0" borderId="0" xfId="4" applyFont="1" applyAlignment="1">
      <alignment vertical="center"/>
    </xf>
    <xf numFmtId="0" fontId="46" fillId="0" borderId="0" xfId="4" applyFont="1" applyProtection="1">
      <protection locked="0"/>
    </xf>
    <xf numFmtId="0" fontId="46" fillId="0" borderId="6" xfId="4" applyFont="1" applyBorder="1" applyProtection="1">
      <protection locked="0"/>
    </xf>
    <xf numFmtId="0" fontId="46" fillId="0" borderId="6" xfId="4" applyFont="1" applyBorder="1" applyAlignment="1" applyProtection="1">
      <alignment horizontal="center" vertical="center"/>
      <protection locked="0"/>
    </xf>
    <xf numFmtId="0" fontId="47" fillId="0" borderId="33" xfId="4" applyFont="1" applyBorder="1" applyAlignment="1" applyProtection="1">
      <alignment horizontal="center" vertical="center"/>
      <protection hidden="1"/>
    </xf>
    <xf numFmtId="0" fontId="47" fillId="0" borderId="0" xfId="4" applyFont="1" applyAlignment="1" applyProtection="1">
      <alignment horizontal="center" vertical="center"/>
      <protection hidden="1"/>
    </xf>
    <xf numFmtId="0" fontId="56" fillId="0" borderId="0" xfId="4" applyFont="1" applyAlignment="1" applyProtection="1">
      <alignment horizontal="center" vertical="center" wrapText="1"/>
      <protection hidden="1"/>
    </xf>
    <xf numFmtId="0" fontId="47" fillId="0" borderId="34" xfId="4" applyFont="1" applyBorder="1" applyAlignment="1" applyProtection="1">
      <alignment horizontal="center" vertical="center" wrapText="1"/>
      <protection hidden="1"/>
    </xf>
    <xf numFmtId="0" fontId="47" fillId="0" borderId="0" xfId="4" applyFont="1" applyAlignment="1" applyProtection="1">
      <alignment horizontal="center" vertical="center" wrapText="1"/>
      <protection hidden="1"/>
    </xf>
    <xf numFmtId="0" fontId="46" fillId="0" borderId="1" xfId="4" applyFont="1" applyBorder="1" applyAlignment="1" applyProtection="1">
      <alignment horizontal="center" vertical="center"/>
      <protection locked="0"/>
    </xf>
    <xf numFmtId="0" fontId="57" fillId="0" borderId="0" xfId="4" applyFont="1" applyAlignment="1" applyProtection="1">
      <alignment horizontal="center" vertical="center" wrapText="1"/>
      <protection hidden="1"/>
    </xf>
    <xf numFmtId="0" fontId="46" fillId="0" borderId="0" xfId="4" applyFont="1" applyProtection="1">
      <protection hidden="1"/>
    </xf>
    <xf numFmtId="0" fontId="1" fillId="0" borderId="0" xfId="0" applyFont="1" applyAlignment="1" applyProtection="1">
      <alignment horizontal="center" vertical="center"/>
      <protection hidden="1"/>
    </xf>
    <xf numFmtId="0" fontId="0" fillId="0" borderId="0" xfId="0" applyProtection="1">
      <protection hidden="1"/>
    </xf>
    <xf numFmtId="0" fontId="43" fillId="0" borderId="0" xfId="0" applyFont="1" applyAlignment="1" applyProtection="1">
      <alignment horizontal="center" vertical="center"/>
      <protection hidden="1"/>
    </xf>
    <xf numFmtId="0" fontId="43" fillId="0" borderId="0" xfId="0" applyFont="1" applyAlignment="1" applyProtection="1">
      <alignment horizontal="right" vertical="center" indent="1"/>
      <protection hidden="1"/>
    </xf>
    <xf numFmtId="0" fontId="0" fillId="9" borderId="35" xfId="0" applyFill="1" applyBorder="1" applyProtection="1">
      <protection hidden="1"/>
    </xf>
    <xf numFmtId="0" fontId="0" fillId="9" borderId="36" xfId="0" applyFill="1" applyBorder="1" applyProtection="1">
      <protection hidden="1"/>
    </xf>
    <xf numFmtId="0" fontId="0" fillId="9" borderId="37" xfId="0" applyFill="1" applyBorder="1" applyProtection="1">
      <protection hidden="1"/>
    </xf>
    <xf numFmtId="0" fontId="58" fillId="0" borderId="1" xfId="0" applyFont="1" applyBorder="1" applyAlignment="1" applyProtection="1">
      <alignment horizontal="center" vertical="center"/>
      <protection locked="0"/>
    </xf>
    <xf numFmtId="0" fontId="6" fillId="10" borderId="38" xfId="4" applyFont="1" applyFill="1" applyBorder="1" applyAlignment="1">
      <alignment horizontal="center" vertical="center"/>
    </xf>
    <xf numFmtId="0" fontId="16" fillId="8" borderId="6" xfId="4" applyFont="1" applyFill="1" applyBorder="1" applyAlignment="1">
      <alignment horizontal="center" vertical="center"/>
    </xf>
    <xf numFmtId="0" fontId="6" fillId="8" borderId="38" xfId="4" applyFont="1" applyFill="1" applyBorder="1" applyAlignment="1">
      <alignment vertical="center"/>
    </xf>
    <xf numFmtId="0" fontId="11" fillId="8" borderId="6" xfId="4" applyFont="1" applyFill="1" applyBorder="1" applyAlignment="1">
      <alignment horizontal="center" vertical="center" wrapText="1"/>
    </xf>
    <xf numFmtId="0" fontId="16" fillId="8" borderId="6" xfId="4" applyFont="1" applyFill="1" applyBorder="1" applyAlignment="1">
      <alignment vertical="center"/>
    </xf>
    <xf numFmtId="0" fontId="11" fillId="8" borderId="6" xfId="4" applyFont="1" applyFill="1" applyBorder="1" applyAlignment="1">
      <alignment vertical="center"/>
    </xf>
    <xf numFmtId="14" fontId="16" fillId="8" borderId="6" xfId="4" applyNumberFormat="1" applyFont="1" applyFill="1" applyBorder="1" applyAlignment="1">
      <alignment vertical="center"/>
    </xf>
    <xf numFmtId="0" fontId="46" fillId="0" borderId="0" xfId="4" applyFont="1" applyAlignment="1">
      <alignment vertical="top"/>
    </xf>
    <xf numFmtId="0" fontId="49" fillId="0" borderId="0" xfId="4" applyFont="1" applyAlignment="1">
      <alignment vertical="center" wrapText="1"/>
    </xf>
    <xf numFmtId="0" fontId="22" fillId="0" borderId="0" xfId="4" applyFont="1" applyAlignment="1">
      <alignment vertical="center" wrapText="1"/>
    </xf>
    <xf numFmtId="0" fontId="2" fillId="0" borderId="39" xfId="4" applyBorder="1" applyAlignment="1">
      <alignment horizontal="center"/>
    </xf>
    <xf numFmtId="0" fontId="2" fillId="8" borderId="1" xfId="4" applyFill="1" applyBorder="1" applyAlignment="1">
      <alignment horizontal="center" vertical="center"/>
    </xf>
    <xf numFmtId="0" fontId="2" fillId="8" borderId="40" xfId="4" applyFill="1" applyBorder="1" applyAlignment="1">
      <alignment horizontal="center" vertical="center"/>
    </xf>
    <xf numFmtId="0" fontId="6" fillId="0" borderId="1" xfId="4" applyFont="1" applyBorder="1" applyAlignment="1">
      <alignment horizontal="center" vertical="center"/>
    </xf>
    <xf numFmtId="0" fontId="6" fillId="0" borderId="41" xfId="4" applyFont="1" applyBorder="1" applyAlignment="1">
      <alignment horizontal="center" vertical="center"/>
    </xf>
    <xf numFmtId="0" fontId="6" fillId="0" borderId="40" xfId="4" applyFont="1" applyBorder="1" applyAlignment="1">
      <alignment horizontal="center" vertical="center"/>
    </xf>
    <xf numFmtId="0" fontId="6" fillId="0" borderId="42" xfId="4" applyFont="1" applyBorder="1" applyAlignment="1">
      <alignment horizontal="center" vertical="center"/>
    </xf>
    <xf numFmtId="0" fontId="6" fillId="0" borderId="27" xfId="4" applyFont="1" applyBorder="1" applyAlignment="1">
      <alignment horizontal="center" vertical="center"/>
    </xf>
    <xf numFmtId="0" fontId="6" fillId="10" borderId="6" xfId="4" applyFont="1" applyFill="1" applyBorder="1" applyAlignment="1">
      <alignment horizontal="center" vertical="center" wrapText="1"/>
    </xf>
    <xf numFmtId="0" fontId="53" fillId="11" borderId="6" xfId="4" applyFont="1" applyFill="1" applyBorder="1" applyAlignment="1" applyProtection="1">
      <alignment horizontal="left" vertical="center" indent="1"/>
      <protection hidden="1"/>
    </xf>
    <xf numFmtId="0" fontId="43" fillId="11" borderId="6" xfId="0" applyFont="1" applyFill="1" applyBorder="1" applyAlignment="1">
      <alignment horizontal="center"/>
    </xf>
    <xf numFmtId="0" fontId="53" fillId="12" borderId="6" xfId="4" applyFont="1" applyFill="1" applyBorder="1" applyAlignment="1" applyProtection="1">
      <alignment horizontal="left" vertical="center" indent="1"/>
      <protection hidden="1"/>
    </xf>
    <xf numFmtId="0" fontId="43" fillId="12" borderId="6" xfId="0" applyFont="1" applyFill="1" applyBorder="1" applyAlignment="1">
      <alignment horizontal="center"/>
    </xf>
    <xf numFmtId="0" fontId="53" fillId="13" borderId="6" xfId="4" applyFont="1" applyFill="1" applyBorder="1" applyAlignment="1" applyProtection="1">
      <alignment horizontal="left" vertical="center" indent="1"/>
      <protection hidden="1"/>
    </xf>
    <xf numFmtId="0" fontId="43" fillId="13" borderId="6" xfId="0" applyFont="1" applyFill="1" applyBorder="1" applyAlignment="1">
      <alignment horizontal="center"/>
    </xf>
    <xf numFmtId="0" fontId="53" fillId="14" borderId="6" xfId="4" applyFont="1" applyFill="1" applyBorder="1" applyAlignment="1" applyProtection="1">
      <alignment horizontal="left" vertical="center" indent="1"/>
      <protection hidden="1"/>
    </xf>
    <xf numFmtId="0" fontId="6" fillId="14" borderId="6" xfId="4" applyFont="1" applyFill="1" applyBorder="1" applyAlignment="1" applyProtection="1">
      <alignment horizontal="center" vertical="center"/>
      <protection hidden="1"/>
    </xf>
    <xf numFmtId="0" fontId="53" fillId="15" borderId="6" xfId="4" applyFont="1" applyFill="1" applyBorder="1" applyAlignment="1" applyProtection="1">
      <alignment horizontal="left" vertical="center" indent="1"/>
      <protection hidden="1"/>
    </xf>
    <xf numFmtId="0" fontId="6" fillId="15" borderId="6" xfId="4" applyFont="1" applyFill="1" applyBorder="1" applyAlignment="1" applyProtection="1">
      <alignment horizontal="center" vertical="center"/>
      <protection hidden="1"/>
    </xf>
    <xf numFmtId="0" fontId="53" fillId="16" borderId="6" xfId="4" applyFont="1" applyFill="1" applyBorder="1" applyAlignment="1" applyProtection="1">
      <alignment horizontal="left" vertical="center" indent="1"/>
      <protection hidden="1"/>
    </xf>
    <xf numFmtId="0" fontId="6" fillId="16" borderId="6" xfId="4" applyFont="1" applyFill="1" applyBorder="1" applyAlignment="1" applyProtection="1">
      <alignment horizontal="center" vertical="center"/>
      <protection hidden="1"/>
    </xf>
    <xf numFmtId="0" fontId="46" fillId="0" borderId="5" xfId="4" applyFont="1" applyBorder="1" applyAlignment="1" applyProtection="1">
      <alignment horizontal="center" vertical="center"/>
      <protection locked="0"/>
    </xf>
    <xf numFmtId="0" fontId="59" fillId="0" borderId="96" xfId="4" applyFont="1" applyBorder="1" applyAlignment="1" applyProtection="1">
      <alignment horizontal="center" vertical="center"/>
      <protection hidden="1"/>
    </xf>
    <xf numFmtId="0" fontId="60" fillId="0" borderId="0" xfId="4" applyFont="1" applyAlignment="1" applyProtection="1">
      <alignment horizontal="center" vertical="center" wrapText="1"/>
      <protection hidden="1"/>
    </xf>
    <xf numFmtId="0" fontId="61" fillId="0" borderId="0" xfId="0" applyFont="1" applyAlignment="1" applyProtection="1">
      <alignment horizontal="center" vertical="center" wrapText="1"/>
      <protection hidden="1"/>
    </xf>
    <xf numFmtId="0" fontId="62" fillId="0" borderId="0" xfId="4" applyFont="1" applyAlignment="1" applyProtection="1">
      <alignment horizontal="center" vertical="center" wrapText="1"/>
      <protection hidden="1"/>
    </xf>
    <xf numFmtId="0" fontId="63" fillId="0" borderId="0" xfId="0" applyFont="1" applyAlignment="1" applyProtection="1">
      <alignment horizontal="center" vertical="center"/>
      <protection hidden="1"/>
    </xf>
    <xf numFmtId="0" fontId="46" fillId="0" borderId="43" xfId="4" applyFont="1" applyBorder="1" applyAlignment="1" applyProtection="1">
      <alignment horizontal="center" vertical="center"/>
      <protection hidden="1"/>
    </xf>
    <xf numFmtId="0" fontId="46" fillId="0" borderId="0" xfId="4" applyFont="1" applyAlignment="1" applyProtection="1">
      <alignment horizontal="center" vertical="center"/>
      <protection hidden="1"/>
    </xf>
    <xf numFmtId="0" fontId="46" fillId="0" borderId="44" xfId="4" applyFont="1" applyBorder="1" applyAlignment="1" applyProtection="1">
      <alignment horizontal="center" vertical="center"/>
      <protection hidden="1"/>
    </xf>
    <xf numFmtId="0" fontId="46" fillId="0" borderId="43" xfId="4" applyFont="1" applyBorder="1" applyAlignment="1" applyProtection="1">
      <alignment vertical="center"/>
      <protection hidden="1"/>
    </xf>
    <xf numFmtId="0" fontId="46" fillId="0" borderId="45" xfId="4" applyFont="1" applyBorder="1" applyAlignment="1" applyProtection="1">
      <alignment horizontal="center" vertical="center"/>
      <protection hidden="1"/>
    </xf>
    <xf numFmtId="0" fontId="46" fillId="0" borderId="43" xfId="4" applyFont="1" applyBorder="1" applyProtection="1">
      <protection hidden="1"/>
    </xf>
    <xf numFmtId="0" fontId="46" fillId="0" borderId="46" xfId="4" applyFont="1" applyBorder="1" applyAlignment="1" applyProtection="1">
      <alignment horizontal="center" vertical="center"/>
      <protection hidden="1"/>
    </xf>
    <xf numFmtId="0" fontId="0" fillId="0" borderId="45" xfId="0" applyBorder="1" applyProtection="1">
      <protection hidden="1"/>
    </xf>
    <xf numFmtId="0" fontId="64" fillId="0" borderId="43" xfId="4" applyFont="1" applyBorder="1" applyAlignment="1" applyProtection="1">
      <alignment vertical="center"/>
      <protection hidden="1"/>
    </xf>
    <xf numFmtId="0" fontId="0" fillId="0" borderId="44" xfId="0" applyBorder="1" applyAlignment="1" applyProtection="1">
      <alignment vertical="top" wrapText="1"/>
      <protection hidden="1"/>
    </xf>
    <xf numFmtId="0" fontId="46" fillId="0" borderId="44" xfId="4" applyFont="1" applyBorder="1" applyAlignment="1" applyProtection="1">
      <alignment vertical="center"/>
      <protection hidden="1"/>
    </xf>
    <xf numFmtId="0" fontId="46" fillId="0" borderId="0" xfId="4" applyFont="1" applyAlignment="1" applyProtection="1">
      <alignment vertical="center"/>
      <protection hidden="1"/>
    </xf>
    <xf numFmtId="0" fontId="46" fillId="0" borderId="44" xfId="4" applyFont="1" applyBorder="1" applyProtection="1">
      <protection hidden="1"/>
    </xf>
    <xf numFmtId="0" fontId="65" fillId="0" borderId="43" xfId="4" applyFont="1" applyBorder="1" applyAlignment="1" applyProtection="1">
      <alignment horizontal="left"/>
      <protection hidden="1"/>
    </xf>
    <xf numFmtId="0" fontId="65" fillId="0" borderId="43" xfId="4" applyFont="1" applyBorder="1" applyProtection="1">
      <protection hidden="1"/>
    </xf>
    <xf numFmtId="0" fontId="66" fillId="0" borderId="43" xfId="4" applyFont="1" applyBorder="1" applyAlignment="1" applyProtection="1">
      <alignment vertical="center"/>
      <protection hidden="1"/>
    </xf>
    <xf numFmtId="0" fontId="66" fillId="0" borderId="44" xfId="4" applyFont="1" applyBorder="1" applyAlignment="1" applyProtection="1">
      <alignment vertical="center"/>
      <protection hidden="1"/>
    </xf>
    <xf numFmtId="0" fontId="0" fillId="0" borderId="44" xfId="0" applyBorder="1" applyProtection="1">
      <protection hidden="1"/>
    </xf>
    <xf numFmtId="0" fontId="53" fillId="0" borderId="0" xfId="4" applyFont="1" applyAlignment="1" applyProtection="1">
      <alignment horizontal="center" vertical="center"/>
      <protection hidden="1"/>
    </xf>
    <xf numFmtId="0" fontId="67" fillId="0" borderId="0" xfId="4" applyFont="1" applyAlignment="1" applyProtection="1">
      <alignment horizontal="left" vertical="center"/>
      <protection hidden="1"/>
    </xf>
    <xf numFmtId="0" fontId="67" fillId="0" borderId="0" xfId="4" applyFont="1" applyAlignment="1" applyProtection="1">
      <alignment horizontal="left" vertical="top"/>
      <protection hidden="1"/>
    </xf>
    <xf numFmtId="0" fontId="48" fillId="0" borderId="0" xfId="4" applyFont="1" applyProtection="1">
      <protection hidden="1"/>
    </xf>
    <xf numFmtId="0" fontId="68" fillId="0" borderId="0" xfId="4" applyFont="1" applyAlignment="1" applyProtection="1">
      <alignment horizontal="center" vertical="center"/>
      <protection hidden="1"/>
    </xf>
    <xf numFmtId="0" fontId="42" fillId="0" borderId="0" xfId="0" applyFont="1" applyAlignment="1" applyProtection="1">
      <alignment horizontal="center"/>
      <protection hidden="1"/>
    </xf>
    <xf numFmtId="0" fontId="66" fillId="0" borderId="0" xfId="4" applyFont="1" applyAlignment="1" applyProtection="1">
      <alignment horizontal="center" vertical="center"/>
      <protection hidden="1"/>
    </xf>
    <xf numFmtId="0" fontId="69" fillId="0" borderId="0" xfId="4" applyFont="1" applyAlignment="1" applyProtection="1">
      <alignment horizontal="center"/>
      <protection hidden="1"/>
    </xf>
    <xf numFmtId="0" fontId="53" fillId="0" borderId="0" xfId="4" applyFont="1" applyProtection="1">
      <protection hidden="1"/>
    </xf>
    <xf numFmtId="0" fontId="46" fillId="0" borderId="0" xfId="4" applyFont="1" applyAlignment="1" applyProtection="1">
      <alignment horizontal="center"/>
      <protection hidden="1"/>
    </xf>
    <xf numFmtId="0" fontId="53" fillId="0" borderId="0" xfId="4" applyFont="1" applyAlignment="1" applyProtection="1">
      <alignment horizontal="center"/>
      <protection hidden="1"/>
    </xf>
    <xf numFmtId="0" fontId="53" fillId="0" borderId="0" xfId="4" applyFont="1" applyAlignment="1" applyProtection="1">
      <alignment horizontal="left" vertical="center"/>
      <protection hidden="1"/>
    </xf>
    <xf numFmtId="0" fontId="53" fillId="0" borderId="0" xfId="4" applyFont="1" applyAlignment="1" applyProtection="1">
      <alignment vertical="center"/>
      <protection hidden="1"/>
    </xf>
    <xf numFmtId="0" fontId="46" fillId="0" borderId="0" xfId="4" applyFont="1" applyAlignment="1" applyProtection="1">
      <alignment horizontal="left"/>
      <protection hidden="1"/>
    </xf>
    <xf numFmtId="0" fontId="0" fillId="0" borderId="0" xfId="0" applyAlignment="1" applyProtection="1">
      <alignment horizontal="center" vertical="center"/>
      <protection hidden="1"/>
    </xf>
    <xf numFmtId="0" fontId="70" fillId="0" borderId="0" xfId="4" applyFont="1" applyAlignment="1" applyProtection="1">
      <alignment vertical="center"/>
      <protection hidden="1"/>
    </xf>
    <xf numFmtId="0" fontId="71" fillId="0" borderId="0" xfId="5" applyFont="1"/>
    <xf numFmtId="0" fontId="0" fillId="8" borderId="26" xfId="0" applyFill="1" applyBorder="1" applyAlignment="1">
      <alignment horizontal="center"/>
    </xf>
    <xf numFmtId="0" fontId="0" fillId="8" borderId="42" xfId="0" applyFill="1" applyBorder="1" applyAlignment="1">
      <alignment horizontal="left"/>
    </xf>
    <xf numFmtId="0" fontId="47" fillId="0" borderId="2" xfId="4" applyFont="1" applyBorder="1" applyAlignment="1" applyProtection="1">
      <alignment horizontal="center" vertical="center"/>
      <protection hidden="1"/>
    </xf>
    <xf numFmtId="0" fontId="47" fillId="0" borderId="50" xfId="4" applyFont="1" applyBorder="1" applyAlignment="1" applyProtection="1">
      <alignment horizontal="center" vertical="center"/>
      <protection hidden="1"/>
    </xf>
    <xf numFmtId="0" fontId="67" fillId="4" borderId="30" xfId="4" applyFont="1" applyFill="1" applyBorder="1" applyAlignment="1" applyProtection="1">
      <alignment horizontal="center"/>
      <protection hidden="1"/>
    </xf>
    <xf numFmtId="0" fontId="67" fillId="4" borderId="31" xfId="4" applyFont="1" applyFill="1" applyBorder="1" applyAlignment="1" applyProtection="1">
      <alignment horizontal="center"/>
      <protection hidden="1"/>
    </xf>
    <xf numFmtId="0" fontId="72" fillId="4" borderId="31" xfId="4" applyFont="1" applyFill="1" applyBorder="1" applyAlignment="1" applyProtection="1">
      <alignment horizontal="center"/>
      <protection hidden="1"/>
    </xf>
    <xf numFmtId="0" fontId="72" fillId="4" borderId="31" xfId="4" applyFont="1" applyFill="1" applyBorder="1" applyProtection="1">
      <protection hidden="1"/>
    </xf>
    <xf numFmtId="0" fontId="72" fillId="4" borderId="51" xfId="4" applyFont="1" applyFill="1" applyBorder="1" applyAlignment="1" applyProtection="1">
      <alignment horizontal="center"/>
      <protection hidden="1"/>
    </xf>
    <xf numFmtId="0" fontId="66" fillId="3" borderId="52" xfId="4" applyFont="1" applyFill="1" applyBorder="1" applyProtection="1">
      <protection hidden="1"/>
    </xf>
    <xf numFmtId="0" fontId="72" fillId="11" borderId="53" xfId="4" applyFont="1" applyFill="1" applyBorder="1" applyAlignment="1" applyProtection="1">
      <alignment horizontal="center" vertical="center"/>
      <protection hidden="1"/>
    </xf>
    <xf numFmtId="0" fontId="72" fillId="11" borderId="54" xfId="4" applyFont="1" applyFill="1" applyBorder="1" applyAlignment="1" applyProtection="1">
      <alignment horizontal="center" vertical="center"/>
      <protection hidden="1"/>
    </xf>
    <xf numFmtId="0" fontId="72" fillId="12" borderId="53" xfId="4" applyFont="1" applyFill="1" applyBorder="1" applyAlignment="1" applyProtection="1">
      <alignment horizontal="center" vertical="center"/>
      <protection hidden="1"/>
    </xf>
    <xf numFmtId="0" fontId="64" fillId="3" borderId="52" xfId="4" applyFont="1" applyFill="1" applyBorder="1" applyProtection="1">
      <protection hidden="1"/>
    </xf>
    <xf numFmtId="0" fontId="72" fillId="9" borderId="54" xfId="4" applyFont="1" applyFill="1" applyBorder="1" applyAlignment="1" applyProtection="1">
      <alignment horizontal="center" vertical="center"/>
      <protection hidden="1"/>
    </xf>
    <xf numFmtId="0" fontId="72" fillId="13" borderId="53" xfId="4" applyFont="1" applyFill="1" applyBorder="1" applyAlignment="1" applyProtection="1">
      <alignment horizontal="center" vertical="center"/>
      <protection hidden="1"/>
    </xf>
    <xf numFmtId="0" fontId="72" fillId="18" borderId="54" xfId="4" applyFont="1" applyFill="1" applyBorder="1" applyAlignment="1" applyProtection="1">
      <alignment horizontal="center" vertical="center"/>
      <protection hidden="1"/>
    </xf>
    <xf numFmtId="0" fontId="72" fillId="14" borderId="53" xfId="4" applyFont="1" applyFill="1" applyBorder="1" applyAlignment="1" applyProtection="1">
      <alignment horizontal="center" vertical="center"/>
      <protection hidden="1"/>
    </xf>
    <xf numFmtId="0" fontId="72" fillId="14" borderId="54" xfId="4" applyFont="1" applyFill="1" applyBorder="1" applyAlignment="1" applyProtection="1">
      <alignment horizontal="center" vertical="center"/>
      <protection hidden="1"/>
    </xf>
    <xf numFmtId="0" fontId="72" fillId="15" borderId="53" xfId="4" applyFont="1" applyFill="1" applyBorder="1" applyAlignment="1" applyProtection="1">
      <alignment horizontal="center" vertical="center"/>
      <protection hidden="1"/>
    </xf>
    <xf numFmtId="0" fontId="72" fillId="15" borderId="54" xfId="4" applyFont="1" applyFill="1" applyBorder="1" applyAlignment="1" applyProtection="1">
      <alignment horizontal="center" vertical="center"/>
      <protection hidden="1"/>
    </xf>
    <xf numFmtId="0" fontId="72" fillId="16" borderId="53" xfId="4" applyFont="1" applyFill="1" applyBorder="1" applyAlignment="1" applyProtection="1">
      <alignment horizontal="center" vertical="center"/>
      <protection hidden="1"/>
    </xf>
    <xf numFmtId="0" fontId="72" fillId="16" borderId="54" xfId="4" applyFont="1" applyFill="1" applyBorder="1" applyAlignment="1" applyProtection="1">
      <alignment horizontal="center" vertical="center"/>
      <protection hidden="1"/>
    </xf>
    <xf numFmtId="0" fontId="46" fillId="19" borderId="52" xfId="4" applyFont="1" applyFill="1" applyBorder="1" applyAlignment="1" applyProtection="1">
      <alignment horizontal="left"/>
      <protection hidden="1"/>
    </xf>
    <xf numFmtId="0" fontId="46" fillId="0" borderId="14" xfId="4" applyFont="1" applyBorder="1" applyAlignment="1" applyProtection="1">
      <alignment horizontal="center"/>
      <protection hidden="1"/>
    </xf>
    <xf numFmtId="0" fontId="64" fillId="0" borderId="55" xfId="4" applyFont="1" applyBorder="1" applyProtection="1">
      <protection hidden="1"/>
    </xf>
    <xf numFmtId="0" fontId="64" fillId="0" borderId="0" xfId="4" applyFont="1" applyProtection="1">
      <protection hidden="1"/>
    </xf>
    <xf numFmtId="0" fontId="46" fillId="0" borderId="11" xfId="4" applyFont="1" applyBorder="1" applyAlignment="1" applyProtection="1">
      <alignment horizontal="center"/>
      <protection hidden="1"/>
    </xf>
    <xf numFmtId="0" fontId="66" fillId="0" borderId="0" xfId="4" applyFont="1" applyAlignment="1" applyProtection="1">
      <alignment horizontal="center"/>
      <protection hidden="1"/>
    </xf>
    <xf numFmtId="0" fontId="66" fillId="0" borderId="0" xfId="4" applyFont="1" applyProtection="1">
      <protection hidden="1"/>
    </xf>
    <xf numFmtId="0" fontId="66" fillId="0" borderId="0" xfId="4" applyFont="1" applyAlignment="1" applyProtection="1">
      <alignment horizontal="right" vertical="center"/>
      <protection hidden="1"/>
    </xf>
    <xf numFmtId="166" fontId="72" fillId="0" borderId="46" xfId="1" applyFont="1" applyFill="1" applyBorder="1" applyAlignment="1" applyProtection="1">
      <alignment horizontal="center" vertical="center"/>
      <protection locked="0"/>
    </xf>
    <xf numFmtId="166" fontId="72" fillId="0" borderId="56" xfId="1" applyFont="1" applyFill="1" applyBorder="1" applyAlignment="1" applyProtection="1">
      <alignment horizontal="center" vertical="center"/>
      <protection locked="0"/>
    </xf>
    <xf numFmtId="0" fontId="66" fillId="0" borderId="57" xfId="4" applyFont="1" applyBorder="1" applyProtection="1">
      <protection hidden="1"/>
    </xf>
    <xf numFmtId="0" fontId="53" fillId="8" borderId="25" xfId="4" applyFont="1" applyFill="1" applyBorder="1" applyAlignment="1" applyProtection="1">
      <alignment horizontal="center" vertical="center"/>
      <protection hidden="1"/>
    </xf>
    <xf numFmtId="0" fontId="53" fillId="8" borderId="0" xfId="4" applyFont="1" applyFill="1" applyProtection="1">
      <protection hidden="1"/>
    </xf>
    <xf numFmtId="0" fontId="66" fillId="8" borderId="0" xfId="4" applyFont="1" applyFill="1" applyProtection="1">
      <protection hidden="1"/>
    </xf>
    <xf numFmtId="0" fontId="66" fillId="8" borderId="0" xfId="4" applyFont="1" applyFill="1" applyAlignment="1" applyProtection="1">
      <alignment horizontal="center"/>
      <protection hidden="1"/>
    </xf>
    <xf numFmtId="0" fontId="46" fillId="8" borderId="20" xfId="4" applyFont="1" applyFill="1" applyBorder="1" applyProtection="1">
      <protection hidden="1"/>
    </xf>
    <xf numFmtId="0" fontId="46" fillId="8" borderId="39" xfId="4" applyFont="1" applyFill="1" applyBorder="1" applyProtection="1">
      <protection hidden="1"/>
    </xf>
    <xf numFmtId="0" fontId="46" fillId="8" borderId="28" xfId="4" applyFont="1" applyFill="1" applyBorder="1" applyProtection="1">
      <protection hidden="1"/>
    </xf>
    <xf numFmtId="0" fontId="66" fillId="0" borderId="0" xfId="4" applyFont="1" applyAlignment="1" applyProtection="1">
      <alignment horizontal="left" indent="3"/>
      <protection hidden="1"/>
    </xf>
    <xf numFmtId="0" fontId="66" fillId="0" borderId="10" xfId="4" applyFont="1" applyBorder="1" applyProtection="1">
      <protection hidden="1"/>
    </xf>
    <xf numFmtId="0" fontId="53" fillId="8" borderId="40" xfId="4" applyFont="1" applyFill="1" applyBorder="1" applyAlignment="1" applyProtection="1">
      <alignment horizontal="left" vertical="center"/>
      <protection locked="0"/>
    </xf>
    <xf numFmtId="0" fontId="53" fillId="8" borderId="40" xfId="4" applyFont="1" applyFill="1" applyBorder="1" applyAlignment="1" applyProtection="1">
      <alignment horizontal="right"/>
      <protection hidden="1"/>
    </xf>
    <xf numFmtId="0" fontId="46" fillId="8" borderId="40" xfId="4" applyFont="1" applyFill="1" applyBorder="1" applyProtection="1">
      <protection hidden="1"/>
    </xf>
    <xf numFmtId="0" fontId="46" fillId="8" borderId="40" xfId="4" applyFont="1" applyFill="1" applyBorder="1" applyAlignment="1" applyProtection="1">
      <alignment horizontal="left"/>
      <protection hidden="1"/>
    </xf>
    <xf numFmtId="0" fontId="66" fillId="0" borderId="10" xfId="4" applyFont="1" applyBorder="1" applyAlignment="1" applyProtection="1">
      <alignment horizontal="center" vertical="center"/>
      <protection hidden="1"/>
    </xf>
    <xf numFmtId="0" fontId="46" fillId="0" borderId="9" xfId="4" applyFont="1" applyBorder="1" applyAlignment="1" applyProtection="1">
      <alignment horizontal="center"/>
      <protection hidden="1"/>
    </xf>
    <xf numFmtId="0" fontId="66" fillId="0" borderId="3" xfId="4" applyFont="1" applyBorder="1" applyProtection="1">
      <protection hidden="1"/>
    </xf>
    <xf numFmtId="0" fontId="66" fillId="0" borderId="3" xfId="4" applyFont="1" applyBorder="1" applyAlignment="1" applyProtection="1">
      <alignment horizontal="center"/>
      <protection hidden="1"/>
    </xf>
    <xf numFmtId="0" fontId="66" fillId="0" borderId="3" xfId="4" applyFont="1" applyBorder="1" applyAlignment="1" applyProtection="1">
      <alignment horizontal="center" vertical="center"/>
      <protection hidden="1"/>
    </xf>
    <xf numFmtId="0" fontId="46" fillId="0" borderId="8" xfId="4" applyFont="1" applyBorder="1" applyAlignment="1" applyProtection="1">
      <alignment horizontal="center" vertical="center"/>
      <protection hidden="1"/>
    </xf>
    <xf numFmtId="1" fontId="65" fillId="0" borderId="53" xfId="4" applyNumberFormat="1" applyFont="1" applyBorder="1" applyAlignment="1" applyProtection="1">
      <alignment horizontal="right" vertical="center" indent="2"/>
      <protection locked="0"/>
    </xf>
    <xf numFmtId="1" fontId="65" fillId="0" borderId="54" xfId="4" applyNumberFormat="1" applyFont="1" applyBorder="1" applyAlignment="1" applyProtection="1">
      <alignment horizontal="right" vertical="center" indent="2"/>
      <protection locked="0"/>
    </xf>
    <xf numFmtId="2" fontId="46" fillId="0" borderId="53" xfId="4" applyNumberFormat="1" applyFont="1" applyBorder="1" applyAlignment="1" applyProtection="1">
      <alignment horizontal="center" vertical="center"/>
      <protection hidden="1"/>
    </xf>
    <xf numFmtId="4" fontId="46" fillId="0" borderId="58" xfId="4" applyNumberFormat="1" applyFont="1" applyBorder="1" applyAlignment="1" applyProtection="1">
      <alignment horizontal="right" vertical="center" indent="1"/>
      <protection hidden="1"/>
    </xf>
    <xf numFmtId="2" fontId="46" fillId="0" borderId="54" xfId="4" applyNumberFormat="1" applyFont="1" applyBorder="1" applyAlignment="1" applyProtection="1">
      <alignment horizontal="center" vertical="center"/>
      <protection hidden="1"/>
    </xf>
    <xf numFmtId="4" fontId="46" fillId="0" borderId="59" xfId="4" applyNumberFormat="1" applyFont="1" applyBorder="1" applyAlignment="1" applyProtection="1">
      <alignment horizontal="right" vertical="center" indent="1"/>
      <protection hidden="1"/>
    </xf>
    <xf numFmtId="0" fontId="72" fillId="0" borderId="60" xfId="4" applyFont="1" applyBorder="1" applyAlignment="1" applyProtection="1">
      <alignment horizontal="center" vertical="center"/>
      <protection hidden="1"/>
    </xf>
    <xf numFmtId="0" fontId="72" fillId="0" borderId="61" xfId="4" applyFont="1" applyBorder="1" applyAlignment="1" applyProtection="1">
      <alignment horizontal="center" vertical="center"/>
      <protection hidden="1"/>
    </xf>
    <xf numFmtId="0" fontId="72" fillId="0" borderId="62" xfId="4" applyFont="1" applyBorder="1" applyAlignment="1" applyProtection="1">
      <alignment horizontal="center" vertical="center"/>
      <protection hidden="1"/>
    </xf>
    <xf numFmtId="0" fontId="73" fillId="8" borderId="6" xfId="4" applyFont="1" applyFill="1" applyBorder="1" applyAlignment="1">
      <alignment vertical="center"/>
    </xf>
    <xf numFmtId="0" fontId="7" fillId="0" borderId="6" xfId="4" applyFont="1" applyBorder="1" applyProtection="1">
      <protection locked="0"/>
    </xf>
    <xf numFmtId="14" fontId="7" fillId="0" borderId="6" xfId="4" applyNumberFormat="1" applyFont="1" applyBorder="1" applyProtection="1">
      <protection locked="0"/>
    </xf>
    <xf numFmtId="14" fontId="74" fillId="5" borderId="6" xfId="4" applyNumberFormat="1" applyFont="1" applyFill="1" applyBorder="1" applyProtection="1">
      <protection locked="0"/>
    </xf>
    <xf numFmtId="0" fontId="2" fillId="0" borderId="0" xfId="4" applyProtection="1">
      <protection locked="0"/>
    </xf>
    <xf numFmtId="14" fontId="74" fillId="2" borderId="6" xfId="4" applyNumberFormat="1" applyFont="1" applyFill="1" applyBorder="1" applyProtection="1">
      <protection locked="0"/>
    </xf>
    <xf numFmtId="0" fontId="75" fillId="20" borderId="6" xfId="4" applyFont="1" applyFill="1" applyBorder="1" applyAlignment="1" applyProtection="1">
      <alignment horizontal="left" vertical="center" indent="1"/>
      <protection hidden="1"/>
    </xf>
    <xf numFmtId="0" fontId="76" fillId="20" borderId="6" xfId="4" applyFont="1" applyFill="1" applyBorder="1" applyAlignment="1" applyProtection="1">
      <alignment horizontal="center" vertical="center"/>
      <protection hidden="1"/>
    </xf>
    <xf numFmtId="0" fontId="8" fillId="0" borderId="0" xfId="4" applyFont="1"/>
    <xf numFmtId="0" fontId="77" fillId="21" borderId="31" xfId="4" applyFont="1" applyFill="1" applyBorder="1" applyAlignment="1" applyProtection="1">
      <alignment horizontal="center"/>
      <protection hidden="1"/>
    </xf>
    <xf numFmtId="0" fontId="77" fillId="21" borderId="31" xfId="4" applyFont="1" applyFill="1" applyBorder="1" applyProtection="1">
      <protection hidden="1"/>
    </xf>
    <xf numFmtId="0" fontId="77" fillId="21" borderId="51" xfId="4" applyFont="1" applyFill="1" applyBorder="1" applyAlignment="1" applyProtection="1">
      <alignment horizontal="center"/>
      <protection hidden="1"/>
    </xf>
    <xf numFmtId="1" fontId="50" fillId="8" borderId="63" xfId="4" applyNumberFormat="1" applyFont="1" applyFill="1" applyBorder="1" applyAlignment="1" applyProtection="1">
      <alignment horizontal="right" vertical="center" indent="2"/>
      <protection hidden="1"/>
    </xf>
    <xf numFmtId="0" fontId="46" fillId="8" borderId="63" xfId="4" applyFont="1" applyFill="1" applyBorder="1" applyAlignment="1" applyProtection="1">
      <alignment horizontal="left" vertical="center"/>
      <protection hidden="1"/>
    </xf>
    <xf numFmtId="4" fontId="65" fillId="8" borderId="64" xfId="4" applyNumberFormat="1" applyFont="1" applyFill="1" applyBorder="1" applyAlignment="1" applyProtection="1">
      <alignment horizontal="right" vertical="center" indent="1"/>
      <protection hidden="1"/>
    </xf>
    <xf numFmtId="0" fontId="64" fillId="0" borderId="0" xfId="4" applyFont="1" applyAlignment="1" applyProtection="1">
      <alignment horizontal="center"/>
      <protection hidden="1"/>
    </xf>
    <xf numFmtId="0" fontId="46" fillId="0" borderId="10" xfId="4" applyFont="1" applyBorder="1" applyProtection="1">
      <protection hidden="1"/>
    </xf>
    <xf numFmtId="0" fontId="46" fillId="0" borderId="11" xfId="4" applyFont="1" applyBorder="1" applyAlignment="1" applyProtection="1">
      <alignment horizontal="left"/>
      <protection hidden="1"/>
    </xf>
    <xf numFmtId="0" fontId="72" fillId="0" borderId="0" xfId="4" applyFont="1" applyAlignment="1" applyProtection="1">
      <alignment horizontal="center" vertical="center"/>
      <protection hidden="1"/>
    </xf>
    <xf numFmtId="0" fontId="0" fillId="0" borderId="0" xfId="0" applyAlignment="1">
      <alignment horizontal="center"/>
    </xf>
    <xf numFmtId="0" fontId="0" fillId="0" borderId="10" xfId="0" applyBorder="1" applyAlignment="1">
      <alignment horizontal="center"/>
    </xf>
    <xf numFmtId="0" fontId="73" fillId="8" borderId="6" xfId="4" applyFont="1" applyFill="1" applyBorder="1"/>
    <xf numFmtId="0" fontId="2" fillId="19" borderId="24" xfId="4" applyFill="1" applyBorder="1" applyAlignment="1">
      <alignment horizontal="center" vertical="center"/>
    </xf>
    <xf numFmtId="0" fontId="2" fillId="19" borderId="25" xfId="4" applyFill="1" applyBorder="1" applyAlignment="1">
      <alignment horizontal="center"/>
    </xf>
    <xf numFmtId="0" fontId="2" fillId="19" borderId="0" xfId="4" applyFill="1" applyAlignment="1">
      <alignment horizontal="center"/>
    </xf>
    <xf numFmtId="0" fontId="2" fillId="19" borderId="26" xfId="4" applyFill="1" applyBorder="1" applyAlignment="1">
      <alignment horizontal="center"/>
    </xf>
    <xf numFmtId="0" fontId="2" fillId="19" borderId="24" xfId="4" applyFill="1" applyBorder="1" applyAlignment="1">
      <alignment horizontal="center"/>
    </xf>
    <xf numFmtId="0" fontId="71" fillId="17" borderId="99" xfId="5" applyFont="1" applyFill="1" applyBorder="1" applyAlignment="1">
      <alignment horizontal="center" vertical="center"/>
    </xf>
    <xf numFmtId="0" fontId="2" fillId="0" borderId="68" xfId="4" applyBorder="1" applyAlignment="1">
      <alignment horizontal="center"/>
    </xf>
    <xf numFmtId="0" fontId="104" fillId="50" borderId="100" xfId="7" applyFont="1" applyFill="1" applyBorder="1" applyAlignment="1">
      <alignment horizontal="center" vertical="center" wrapText="1"/>
    </xf>
    <xf numFmtId="0" fontId="105" fillId="50" borderId="100" xfId="7" applyFont="1" applyFill="1" applyBorder="1" applyAlignment="1">
      <alignment horizontal="left" vertical="center" wrapText="1"/>
    </xf>
    <xf numFmtId="0" fontId="104" fillId="51" borderId="100" xfId="7" applyFont="1" applyFill="1" applyBorder="1" applyAlignment="1">
      <alignment horizontal="center" vertical="center" wrapText="1"/>
    </xf>
    <xf numFmtId="0" fontId="105" fillId="51" borderId="100" xfId="7" applyFont="1" applyFill="1" applyBorder="1" applyAlignment="1">
      <alignment horizontal="left" vertical="center" wrapText="1"/>
    </xf>
    <xf numFmtId="0" fontId="104" fillId="50" borderId="100" xfId="4" applyFont="1" applyFill="1" applyBorder="1" applyAlignment="1">
      <alignment horizontal="center" vertical="center" wrapText="1"/>
    </xf>
    <xf numFmtId="0" fontId="105" fillId="50" borderId="100" xfId="4" applyFont="1" applyFill="1" applyBorder="1" applyAlignment="1">
      <alignment horizontal="left" vertical="center" wrapText="1"/>
    </xf>
    <xf numFmtId="0" fontId="104" fillId="0" borderId="100" xfId="7" applyFont="1" applyBorder="1" applyAlignment="1">
      <alignment horizontal="center" vertical="center" wrapText="1"/>
    </xf>
    <xf numFmtId="0" fontId="105" fillId="0" borderId="100" xfId="7" applyFont="1" applyBorder="1" applyAlignment="1">
      <alignment horizontal="left" vertical="center" wrapText="1"/>
    </xf>
    <xf numFmtId="0" fontId="104" fillId="52" borderId="100" xfId="7" applyFont="1" applyFill="1" applyBorder="1" applyAlignment="1">
      <alignment horizontal="center" vertical="center" wrapText="1"/>
    </xf>
    <xf numFmtId="0" fontId="105" fillId="52" borderId="100" xfId="7" applyFont="1" applyFill="1" applyBorder="1" applyAlignment="1">
      <alignment horizontal="left" vertical="center" wrapText="1"/>
    </xf>
    <xf numFmtId="0" fontId="104" fillId="17" borderId="100" xfId="7" applyFont="1" applyFill="1" applyBorder="1" applyAlignment="1">
      <alignment horizontal="center" vertical="center" wrapText="1"/>
    </xf>
    <xf numFmtId="0" fontId="105" fillId="17" borderId="100" xfId="7" applyFont="1" applyFill="1" applyBorder="1" applyAlignment="1">
      <alignment horizontal="left" vertical="center" wrapText="1"/>
    </xf>
    <xf numFmtId="0" fontId="71" fillId="17" borderId="0" xfId="5" applyFont="1" applyFill="1"/>
    <xf numFmtId="0" fontId="104" fillId="53" borderId="100" xfId="7" applyFont="1" applyFill="1" applyBorder="1" applyAlignment="1">
      <alignment horizontal="center" vertical="center" wrapText="1"/>
    </xf>
    <xf numFmtId="0" fontId="105" fillId="53" borderId="100" xfId="7" applyFont="1" applyFill="1" applyBorder="1" applyAlignment="1">
      <alignment horizontal="left" vertical="center" wrapText="1"/>
    </xf>
    <xf numFmtId="0" fontId="104" fillId="54" borderId="100" xfId="7" applyFont="1" applyFill="1" applyBorder="1" applyAlignment="1">
      <alignment horizontal="center" vertical="center" wrapText="1"/>
    </xf>
    <xf numFmtId="0" fontId="105" fillId="54" borderId="100" xfId="7" applyFont="1" applyFill="1" applyBorder="1" applyAlignment="1">
      <alignment horizontal="left" vertical="center" wrapText="1"/>
    </xf>
    <xf numFmtId="0" fontId="104" fillId="55" borderId="100" xfId="7" applyFont="1" applyFill="1" applyBorder="1" applyAlignment="1">
      <alignment horizontal="center" vertical="center" wrapText="1"/>
    </xf>
    <xf numFmtId="0" fontId="105" fillId="55" borderId="100" xfId="7" applyFont="1" applyFill="1" applyBorder="1" applyAlignment="1">
      <alignment horizontal="left" vertical="center" wrapText="1"/>
    </xf>
    <xf numFmtId="0" fontId="0" fillId="0" borderId="0" xfId="0" applyProtection="1">
      <protection locked="0"/>
    </xf>
    <xf numFmtId="0" fontId="46" fillId="0" borderId="0" xfId="4" applyFont="1" applyAlignment="1" applyProtection="1">
      <alignment horizontal="center" vertical="center"/>
      <protection locked="0"/>
    </xf>
    <xf numFmtId="0" fontId="46" fillId="0" borderId="0" xfId="4" applyFont="1" applyAlignment="1" applyProtection="1">
      <alignment horizontal="right" vertical="center"/>
      <protection hidden="1"/>
    </xf>
    <xf numFmtId="0" fontId="71" fillId="0" borderId="0" xfId="4" applyFont="1" applyAlignment="1" applyProtection="1">
      <alignment horizontal="left" vertical="center"/>
      <protection hidden="1"/>
    </xf>
    <xf numFmtId="0" fontId="64" fillId="0" borderId="44" xfId="4" applyFont="1" applyBorder="1" applyAlignment="1" applyProtection="1">
      <alignment vertical="center"/>
      <protection hidden="1"/>
    </xf>
    <xf numFmtId="0" fontId="64" fillId="0" borderId="0" xfId="4" applyFont="1" applyAlignment="1" applyProtection="1">
      <alignment horizontal="left" vertical="center" wrapText="1"/>
      <protection hidden="1"/>
    </xf>
    <xf numFmtId="0" fontId="106" fillId="0" borderId="43" xfId="4" applyFont="1" applyBorder="1" applyAlignment="1" applyProtection="1">
      <alignment vertical="center"/>
      <protection hidden="1"/>
    </xf>
    <xf numFmtId="0" fontId="66" fillId="0" borderId="44" xfId="4" applyFont="1" applyBorder="1" applyAlignment="1" applyProtection="1">
      <alignment vertical="center" wrapText="1"/>
      <protection hidden="1"/>
    </xf>
    <xf numFmtId="0" fontId="66" fillId="0" borderId="0" xfId="4" applyFont="1" applyAlignment="1" applyProtection="1">
      <alignment horizontal="center" vertical="top" wrapText="1"/>
      <protection hidden="1"/>
    </xf>
    <xf numFmtId="0" fontId="66" fillId="0" borderId="43" xfId="4" applyFont="1" applyBorder="1" applyAlignment="1" applyProtection="1">
      <alignment horizontal="right" vertical="top" wrapText="1"/>
      <protection hidden="1"/>
    </xf>
    <xf numFmtId="0" fontId="64" fillId="0" borderId="43" xfId="4" applyFont="1" applyBorder="1" applyAlignment="1" applyProtection="1">
      <alignment vertical="center" wrapText="1"/>
      <protection hidden="1"/>
    </xf>
    <xf numFmtId="0" fontId="46" fillId="0" borderId="0" xfId="4" applyFont="1" applyAlignment="1" applyProtection="1">
      <alignment wrapText="1"/>
      <protection hidden="1"/>
    </xf>
    <xf numFmtId="0" fontId="46" fillId="0" borderId="0" xfId="4" applyFont="1" applyAlignment="1" applyProtection="1">
      <alignment horizontal="left" vertical="top"/>
      <protection hidden="1"/>
    </xf>
    <xf numFmtId="0" fontId="111" fillId="0" borderId="0" xfId="0" applyFont="1" applyProtection="1">
      <protection hidden="1"/>
    </xf>
    <xf numFmtId="0" fontId="52" fillId="17" borderId="0" xfId="4" applyFont="1" applyFill="1" applyAlignment="1">
      <alignment horizontal="center" vertical="center" wrapText="1"/>
    </xf>
    <xf numFmtId="0" fontId="46" fillId="56" borderId="0" xfId="4" applyFont="1" applyFill="1" applyAlignment="1">
      <alignment vertical="center"/>
    </xf>
    <xf numFmtId="0" fontId="85" fillId="0" borderId="0" xfId="4" applyFont="1" applyAlignment="1">
      <alignment vertical="center"/>
    </xf>
    <xf numFmtId="0" fontId="81" fillId="57" borderId="0" xfId="4" applyFont="1" applyFill="1" applyAlignment="1">
      <alignment horizontal="center" vertical="center"/>
    </xf>
    <xf numFmtId="0" fontId="6" fillId="17" borderId="1" xfId="4" applyFont="1" applyFill="1" applyBorder="1" applyAlignment="1">
      <alignment horizontal="center" vertical="center"/>
    </xf>
    <xf numFmtId="0" fontId="7" fillId="0" borderId="6" xfId="4" applyFont="1" applyBorder="1" applyAlignment="1" applyProtection="1">
      <alignment horizontal="center"/>
      <protection locked="0"/>
    </xf>
    <xf numFmtId="14" fontId="7" fillId="0" borderId="6" xfId="4" applyNumberFormat="1" applyFont="1" applyBorder="1" applyAlignment="1" applyProtection="1">
      <alignment horizontal="center"/>
      <protection locked="0"/>
    </xf>
    <xf numFmtId="14" fontId="74" fillId="5" borderId="6" xfId="4" applyNumberFormat="1" applyFont="1" applyFill="1" applyBorder="1" applyAlignment="1" applyProtection="1">
      <alignment horizontal="center"/>
      <protection locked="0"/>
    </xf>
    <xf numFmtId="0" fontId="2" fillId="0" borderId="0" xfId="4" applyAlignment="1" applyProtection="1">
      <alignment horizontal="center"/>
      <protection locked="0"/>
    </xf>
    <xf numFmtId="0" fontId="3" fillId="27" borderId="6" xfId="4" applyFont="1" applyFill="1" applyBorder="1" applyAlignment="1">
      <alignment horizontal="center" vertical="center"/>
    </xf>
    <xf numFmtId="0" fontId="2" fillId="17" borderId="24" xfId="4" applyFill="1" applyBorder="1" applyAlignment="1">
      <alignment horizontal="center" vertical="center"/>
    </xf>
    <xf numFmtId="0" fontId="2" fillId="17" borderId="25" xfId="4" applyFill="1" applyBorder="1" applyAlignment="1">
      <alignment horizontal="center"/>
    </xf>
    <xf numFmtId="0" fontId="2" fillId="17" borderId="0" xfId="4" applyFill="1" applyAlignment="1">
      <alignment horizontal="center"/>
    </xf>
    <xf numFmtId="0" fontId="2" fillId="17" borderId="26" xfId="4" applyFill="1" applyBorder="1" applyAlignment="1">
      <alignment horizontal="center"/>
    </xf>
    <xf numFmtId="0" fontId="2" fillId="17" borderId="24" xfId="4" applyFill="1" applyBorder="1" applyAlignment="1">
      <alignment horizontal="center"/>
    </xf>
    <xf numFmtId="0" fontId="2" fillId="17" borderId="0" xfId="4" applyFill="1"/>
    <xf numFmtId="0" fontId="40" fillId="0" borderId="0" xfId="10"/>
    <xf numFmtId="0" fontId="71" fillId="0" borderId="0" xfId="10" applyFont="1"/>
    <xf numFmtId="0" fontId="40" fillId="0" borderId="0" xfId="5"/>
    <xf numFmtId="0" fontId="42" fillId="0" borderId="0" xfId="5" applyFont="1"/>
    <xf numFmtId="0" fontId="40" fillId="17" borderId="0" xfId="5" applyFill="1"/>
    <xf numFmtId="0" fontId="40" fillId="17" borderId="0" xfId="5" applyFill="1" applyAlignment="1">
      <alignment vertical="center"/>
    </xf>
    <xf numFmtId="0" fontId="126" fillId="0" borderId="108" xfId="10" applyFont="1" applyBorder="1" applyAlignment="1">
      <alignment horizontal="center"/>
    </xf>
    <xf numFmtId="0" fontId="40" fillId="19" borderId="0" xfId="5" applyFill="1" applyAlignment="1">
      <alignment vertical="center"/>
    </xf>
    <xf numFmtId="0" fontId="40" fillId="17" borderId="0" xfId="5" applyFill="1" applyAlignment="1">
      <alignment wrapText="1"/>
    </xf>
    <xf numFmtId="0" fontId="40" fillId="19" borderId="0" xfId="5" applyFill="1"/>
    <xf numFmtId="0" fontId="56" fillId="17" borderId="0" xfId="5" applyFont="1" applyFill="1" applyAlignment="1">
      <alignment horizontal="center" vertical="center"/>
    </xf>
    <xf numFmtId="49" fontId="40" fillId="0" borderId="0" xfId="10" applyNumberFormat="1"/>
    <xf numFmtId="0" fontId="40" fillId="0" borderId="0" xfId="10" applyAlignment="1">
      <alignment horizontal="left" vertical="center" indent="1"/>
    </xf>
    <xf numFmtId="0" fontId="40" fillId="0" borderId="118" xfId="10" applyBorder="1" applyAlignment="1">
      <alignment horizontal="left" vertical="center" indent="1"/>
    </xf>
    <xf numFmtId="0" fontId="40" fillId="0" borderId="120" xfId="10" applyBorder="1" applyAlignment="1">
      <alignment horizontal="left" indent="1"/>
    </xf>
    <xf numFmtId="0" fontId="40" fillId="0" borderId="103" xfId="10" applyBorder="1"/>
    <xf numFmtId="0" fontId="40" fillId="0" borderId="122" xfId="10" applyBorder="1" applyAlignment="1" applyProtection="1">
      <alignment horizontal="left" vertical="center" indent="1"/>
      <protection locked="0"/>
    </xf>
    <xf numFmtId="0" fontId="40" fillId="0" borderId="123" xfId="10" applyBorder="1" applyAlignment="1">
      <alignment horizontal="left" indent="1"/>
    </xf>
    <xf numFmtId="0" fontId="124" fillId="0" borderId="49" xfId="10" applyFont="1" applyBorder="1"/>
    <xf numFmtId="0" fontId="124" fillId="0" borderId="48" xfId="10" applyFont="1" applyBorder="1"/>
    <xf numFmtId="0" fontId="124" fillId="0" borderId="47" xfId="10" applyFont="1" applyBorder="1"/>
    <xf numFmtId="0" fontId="43" fillId="19" borderId="0" xfId="5" applyFont="1" applyFill="1"/>
    <xf numFmtId="0" fontId="122" fillId="0" borderId="44" xfId="10" applyFont="1" applyBorder="1"/>
    <xf numFmtId="0" fontId="123" fillId="0" borderId="0" xfId="10" applyFont="1"/>
    <xf numFmtId="0" fontId="123" fillId="0" borderId="43" xfId="10" applyFont="1" applyBorder="1"/>
    <xf numFmtId="0" fontId="122" fillId="0" borderId="0" xfId="10" applyFont="1"/>
    <xf numFmtId="0" fontId="111" fillId="19" borderId="0" xfId="5" applyFont="1" applyFill="1" applyAlignment="1">
      <alignment vertical="center"/>
    </xf>
    <xf numFmtId="0" fontId="42" fillId="61" borderId="0" xfId="5" applyFont="1" applyFill="1"/>
    <xf numFmtId="168" fontId="40" fillId="17" borderId="0" xfId="5" applyNumberFormat="1" applyFill="1" applyAlignment="1">
      <alignment vertical="center"/>
    </xf>
    <xf numFmtId="0" fontId="137" fillId="17" borderId="0" xfId="5" applyFont="1" applyFill="1"/>
    <xf numFmtId="0" fontId="119" fillId="0" borderId="44" xfId="10" applyFont="1" applyBorder="1"/>
    <xf numFmtId="0" fontId="119" fillId="0" borderId="0" xfId="10" applyFont="1" applyAlignment="1">
      <alignment horizontal="right" vertical="center"/>
    </xf>
    <xf numFmtId="0" fontId="119" fillId="0" borderId="43" xfId="10" applyFont="1" applyBorder="1" applyAlignment="1">
      <alignment horizontal="left" indent="1"/>
    </xf>
    <xf numFmtId="0" fontId="40" fillId="0" borderId="127" xfId="10" applyBorder="1" applyAlignment="1">
      <alignment horizontal="left" indent="1"/>
    </xf>
    <xf numFmtId="0" fontId="43" fillId="17" borderId="0" xfId="5" applyFont="1" applyFill="1" applyAlignment="1">
      <alignment horizontal="center" vertical="center"/>
    </xf>
    <xf numFmtId="0" fontId="118" fillId="0" borderId="0" xfId="10" applyFont="1" applyAlignment="1">
      <alignment vertical="center" wrapText="1"/>
    </xf>
    <xf numFmtId="0" fontId="119" fillId="0" borderId="0" xfId="10" applyFont="1" applyAlignment="1">
      <alignment wrapText="1"/>
    </xf>
    <xf numFmtId="0" fontId="140" fillId="17" borderId="0" xfId="5" applyFont="1" applyFill="1" applyAlignment="1">
      <alignment horizontal="center"/>
    </xf>
    <xf numFmtId="0" fontId="118" fillId="0" borderId="0" xfId="10" applyFont="1" applyAlignment="1">
      <alignment horizontal="center" vertical="center" wrapText="1"/>
    </xf>
    <xf numFmtId="0" fontId="120" fillId="0" borderId="0" xfId="10" applyFont="1" applyAlignment="1">
      <alignment horizontal="left" vertical="center"/>
    </xf>
    <xf numFmtId="0" fontId="119" fillId="0" borderId="0" xfId="10" applyFont="1" applyAlignment="1">
      <alignment vertical="center" wrapText="1"/>
    </xf>
    <xf numFmtId="0" fontId="85" fillId="17" borderId="0" xfId="5" applyFont="1" applyFill="1" applyAlignment="1">
      <alignment horizontal="center" vertical="center"/>
    </xf>
    <xf numFmtId="0" fontId="117" fillId="0" borderId="0" xfId="10" applyFont="1" applyAlignment="1">
      <alignment horizontal="center" vertical="center" wrapText="1"/>
    </xf>
    <xf numFmtId="0" fontId="40" fillId="61" borderId="0" xfId="5" applyFill="1" applyAlignment="1">
      <alignment vertical="center"/>
    </xf>
    <xf numFmtId="14" fontId="40" fillId="62" borderId="0" xfId="5" applyNumberFormat="1" applyFill="1"/>
    <xf numFmtId="168" fontId="40" fillId="17" borderId="0" xfId="5" applyNumberFormat="1" applyFill="1"/>
    <xf numFmtId="14" fontId="40" fillId="17" borderId="0" xfId="5" applyNumberFormat="1" applyFill="1"/>
    <xf numFmtId="0" fontId="0" fillId="0" borderId="122" xfId="10" applyFont="1" applyBorder="1" applyAlignment="1" applyProtection="1">
      <alignment horizontal="left" vertical="center" indent="1"/>
      <protection locked="0"/>
    </xf>
    <xf numFmtId="14" fontId="71" fillId="0" borderId="122" xfId="10" applyNumberFormat="1" applyFont="1" applyBorder="1" applyAlignment="1" applyProtection="1">
      <alignment horizontal="left" vertical="center" indent="1"/>
      <protection locked="0"/>
    </xf>
    <xf numFmtId="0" fontId="40" fillId="34" borderId="0" xfId="5" applyFill="1" applyAlignment="1">
      <alignment vertical="center"/>
    </xf>
    <xf numFmtId="14" fontId="71" fillId="34" borderId="0" xfId="5" applyNumberFormat="1" applyFont="1" applyFill="1" applyAlignment="1">
      <alignment vertical="center"/>
    </xf>
    <xf numFmtId="0" fontId="111" fillId="34" borderId="0" xfId="5" applyFont="1" applyFill="1" applyAlignment="1">
      <alignment vertical="center"/>
    </xf>
    <xf numFmtId="49" fontId="0" fillId="0" borderId="122" xfId="10" applyNumberFormat="1" applyFont="1" applyBorder="1" applyAlignment="1" applyProtection="1">
      <alignment horizontal="left" vertical="center" indent="1"/>
      <protection locked="0"/>
    </xf>
    <xf numFmtId="49" fontId="132" fillId="0" borderId="122" xfId="9" applyNumberFormat="1" applyBorder="1" applyAlignment="1" applyProtection="1">
      <alignment horizontal="left" vertical="center" indent="1"/>
      <protection locked="0"/>
    </xf>
    <xf numFmtId="0" fontId="40" fillId="36" borderId="0" xfId="5" applyFill="1"/>
    <xf numFmtId="14" fontId="0" fillId="0" borderId="125" xfId="10" applyNumberFormat="1" applyFont="1" applyBorder="1" applyAlignment="1" applyProtection="1">
      <alignment horizontal="left" vertical="center" indent="1"/>
      <protection locked="0"/>
    </xf>
    <xf numFmtId="0" fontId="90" fillId="0" borderId="0" xfId="10" applyFont="1" applyAlignment="1">
      <alignment horizontal="center" vertical="center"/>
    </xf>
    <xf numFmtId="0" fontId="90" fillId="0" borderId="0" xfId="10" applyFont="1" applyAlignment="1" applyProtection="1">
      <alignment horizontal="center" vertical="center"/>
      <protection locked="0"/>
    </xf>
    <xf numFmtId="0" fontId="91" fillId="0" borderId="0" xfId="10" applyFont="1" applyAlignment="1">
      <alignment horizontal="center" vertical="center"/>
    </xf>
    <xf numFmtId="0" fontId="139" fillId="0" borderId="0" xfId="10" applyFont="1" applyAlignment="1" applyProtection="1">
      <alignment horizontal="center" vertical="center"/>
      <protection locked="0"/>
    </xf>
    <xf numFmtId="14" fontId="119" fillId="0" borderId="44" xfId="10" applyNumberFormat="1" applyFont="1" applyBorder="1" applyProtection="1">
      <protection hidden="1"/>
    </xf>
    <xf numFmtId="0" fontId="122" fillId="0" borderId="44" xfId="10" applyFont="1" applyBorder="1" applyProtection="1">
      <protection hidden="1"/>
    </xf>
    <xf numFmtId="14" fontId="119" fillId="0" borderId="43" xfId="10" applyNumberFormat="1" applyFont="1" applyBorder="1" applyAlignment="1" applyProtection="1">
      <alignment horizontal="left" vertical="center"/>
      <protection hidden="1"/>
    </xf>
    <xf numFmtId="0" fontId="122" fillId="0" borderId="0" xfId="10" applyFont="1" applyProtection="1">
      <protection hidden="1"/>
    </xf>
    <xf numFmtId="0" fontId="40" fillId="17" borderId="126" xfId="10" applyFill="1" applyBorder="1"/>
    <xf numFmtId="0" fontId="40" fillId="17" borderId="1" xfId="10" applyFill="1" applyBorder="1"/>
    <xf numFmtId="0" fontId="40" fillId="17" borderId="24" xfId="10" applyFill="1" applyBorder="1"/>
    <xf numFmtId="0" fontId="40" fillId="17" borderId="117" xfId="10" applyFill="1" applyBorder="1"/>
    <xf numFmtId="0" fontId="0" fillId="0" borderId="0" xfId="5" applyFont="1"/>
    <xf numFmtId="0" fontId="151" fillId="0" borderId="0" xfId="10" applyFont="1" applyAlignment="1">
      <alignment vertical="center"/>
    </xf>
    <xf numFmtId="0" fontId="125" fillId="0" borderId="0" xfId="10" applyFont="1" applyAlignment="1">
      <alignment vertical="center"/>
    </xf>
    <xf numFmtId="0" fontId="128" fillId="0" borderId="0" xfId="10" applyFont="1" applyAlignment="1">
      <alignment vertical="center"/>
    </xf>
    <xf numFmtId="0" fontId="40" fillId="0" borderId="0" xfId="5" applyAlignment="1">
      <alignment vertical="center"/>
    </xf>
    <xf numFmtId="0" fontId="42" fillId="0" borderId="0" xfId="5" applyFont="1" applyAlignment="1">
      <alignment vertical="center"/>
    </xf>
    <xf numFmtId="0" fontId="71" fillId="0" borderId="0" xfId="5" applyFont="1" applyAlignment="1">
      <alignment vertical="center"/>
    </xf>
    <xf numFmtId="0" fontId="71" fillId="0" borderId="0" xfId="10" applyFont="1" applyAlignment="1">
      <alignment vertical="center"/>
    </xf>
    <xf numFmtId="0" fontId="0" fillId="0" borderId="119" xfId="10" applyFont="1" applyBorder="1" applyAlignment="1" applyProtection="1">
      <alignment horizontal="left" vertical="center" indent="1"/>
      <protection locked="0"/>
    </xf>
    <xf numFmtId="49" fontId="0" fillId="0" borderId="116" xfId="10" applyNumberFormat="1" applyFont="1" applyBorder="1" applyProtection="1">
      <protection locked="0"/>
    </xf>
    <xf numFmtId="14" fontId="0" fillId="0" borderId="122" xfId="10" applyNumberFormat="1" applyFont="1" applyBorder="1" applyAlignment="1" applyProtection="1">
      <alignment horizontal="left" vertical="center" indent="1"/>
      <protection locked="0"/>
    </xf>
    <xf numFmtId="0" fontId="2" fillId="8" borderId="0" xfId="4" applyFill="1" applyAlignment="1">
      <alignment horizontal="center" vertical="center"/>
    </xf>
    <xf numFmtId="0" fontId="2" fillId="0" borderId="0" xfId="4" applyAlignment="1">
      <alignment horizontal="center" vertical="center"/>
    </xf>
    <xf numFmtId="0" fontId="2" fillId="8" borderId="1" xfId="4" applyFill="1" applyBorder="1" applyAlignment="1">
      <alignment horizontal="center" vertical="center"/>
    </xf>
    <xf numFmtId="0" fontId="2" fillId="0" borderId="1" xfId="4" applyBorder="1" applyAlignment="1">
      <alignment horizontal="center" vertical="center"/>
    </xf>
    <xf numFmtId="0" fontId="2" fillId="8" borderId="41" xfId="4" applyFill="1" applyBorder="1" applyAlignment="1">
      <alignment horizontal="center" vertical="center"/>
    </xf>
    <xf numFmtId="0" fontId="0" fillId="0" borderId="40" xfId="0" applyBorder="1" applyAlignment="1">
      <alignment horizontal="center" vertical="center"/>
    </xf>
    <xf numFmtId="0" fontId="0" fillId="0" borderId="42" xfId="0" applyBorder="1" applyAlignment="1">
      <alignment horizontal="center" vertical="center"/>
    </xf>
    <xf numFmtId="14" fontId="102" fillId="0" borderId="0" xfId="0" applyNumberFormat="1" applyFont="1" applyAlignment="1" applyProtection="1">
      <alignment horizontal="center"/>
      <protection hidden="1"/>
    </xf>
    <xf numFmtId="0" fontId="102" fillId="0" borderId="0" xfId="0" applyFont="1" applyAlignment="1" applyProtection="1">
      <alignment horizontal="center"/>
      <protection hidden="1"/>
    </xf>
    <xf numFmtId="0" fontId="19" fillId="22" borderId="0" xfId="0" applyFont="1" applyFill="1" applyAlignment="1" applyProtection="1">
      <alignment horizontal="center" vertical="center"/>
      <protection hidden="1"/>
    </xf>
    <xf numFmtId="0" fontId="78" fillId="23" borderId="0" xfId="0" applyFont="1" applyFill="1" applyAlignment="1" applyProtection="1">
      <alignment horizontal="center" vertical="center"/>
      <protection hidden="1"/>
    </xf>
    <xf numFmtId="0" fontId="78" fillId="23" borderId="0" xfId="0" applyFont="1" applyFill="1" applyProtection="1">
      <protection hidden="1"/>
    </xf>
    <xf numFmtId="0" fontId="58" fillId="0" borderId="41" xfId="0" applyFont="1" applyBorder="1" applyAlignment="1" applyProtection="1">
      <alignment horizontal="center" vertical="center"/>
      <protection hidden="1"/>
    </xf>
    <xf numFmtId="0" fontId="0" fillId="0" borderId="42" xfId="0" applyBorder="1" applyProtection="1">
      <protection hidden="1"/>
    </xf>
    <xf numFmtId="0" fontId="79" fillId="9" borderId="65" xfId="0" applyFont="1" applyFill="1" applyBorder="1" applyAlignment="1" applyProtection="1">
      <alignment horizontal="center" vertical="center"/>
      <protection locked="0"/>
    </xf>
    <xf numFmtId="0" fontId="79" fillId="0" borderId="66" xfId="0" applyFont="1" applyBorder="1" applyAlignment="1" applyProtection="1">
      <alignment horizontal="center" vertical="center"/>
      <protection locked="0"/>
    </xf>
    <xf numFmtId="0" fontId="79" fillId="0" borderId="67" xfId="0" applyFont="1" applyBorder="1" applyAlignment="1" applyProtection="1">
      <alignment horizontal="center" vertical="center"/>
      <protection locked="0"/>
    </xf>
    <xf numFmtId="0" fontId="80" fillId="24" borderId="0" xfId="4" applyFont="1" applyFill="1" applyAlignment="1">
      <alignment horizontal="center" vertical="center"/>
    </xf>
    <xf numFmtId="0" fontId="61" fillId="0" borderId="0" xfId="0" applyFont="1"/>
    <xf numFmtId="0" fontId="81" fillId="25" borderId="0" xfId="4" applyFont="1" applyFill="1" applyAlignment="1">
      <alignment horizontal="center" vertical="center"/>
    </xf>
    <xf numFmtId="0" fontId="80" fillId="26" borderId="0" xfId="4" applyFont="1" applyFill="1" applyAlignment="1">
      <alignment horizontal="center" vertical="center"/>
    </xf>
    <xf numFmtId="0" fontId="82" fillId="27" borderId="0" xfId="0" applyFont="1" applyFill="1"/>
    <xf numFmtId="0" fontId="80" fillId="28" borderId="0" xfId="4" applyFont="1" applyFill="1" applyAlignment="1">
      <alignment horizontal="center" vertical="center"/>
    </xf>
    <xf numFmtId="0" fontId="82" fillId="28" borderId="0" xfId="0" applyFont="1" applyFill="1" applyAlignment="1">
      <alignment horizontal="center"/>
    </xf>
    <xf numFmtId="0" fontId="83" fillId="29" borderId="0" xfId="4" applyFont="1" applyFill="1" applyAlignment="1">
      <alignment horizontal="center" vertical="center"/>
    </xf>
    <xf numFmtId="0" fontId="0" fillId="0" borderId="0" xfId="0"/>
    <xf numFmtId="0" fontId="81" fillId="30" borderId="0" xfId="4" applyFont="1" applyFill="1" applyAlignment="1">
      <alignment horizontal="center" vertical="center"/>
    </xf>
    <xf numFmtId="0" fontId="81" fillId="31" borderId="0" xfId="4" applyFont="1" applyFill="1" applyAlignment="1">
      <alignment horizontal="center" vertical="center"/>
    </xf>
    <xf numFmtId="0" fontId="81" fillId="33" borderId="0" xfId="4" applyFont="1" applyFill="1" applyAlignment="1">
      <alignment horizontal="center" vertical="center"/>
    </xf>
    <xf numFmtId="0" fontId="61" fillId="34" borderId="0" xfId="0" applyFont="1" applyFill="1"/>
    <xf numFmtId="0" fontId="81" fillId="32" borderId="0" xfId="4" applyFont="1" applyFill="1" applyAlignment="1">
      <alignment horizontal="center" vertical="center"/>
    </xf>
    <xf numFmtId="0" fontId="46" fillId="0" borderId="43" xfId="4" applyFont="1" applyBorder="1" applyAlignment="1" applyProtection="1">
      <alignment vertical="center"/>
      <protection hidden="1"/>
    </xf>
    <xf numFmtId="0" fontId="0" fillId="0" borderId="0" xfId="0" applyProtection="1">
      <protection hidden="1"/>
    </xf>
    <xf numFmtId="0" fontId="0" fillId="0" borderId="44" xfId="0" applyBorder="1" applyProtection="1">
      <protection hidden="1"/>
    </xf>
    <xf numFmtId="0" fontId="46" fillId="0" borderId="47" xfId="4" applyFont="1" applyBorder="1" applyAlignment="1" applyProtection="1">
      <alignment vertical="center"/>
      <protection hidden="1"/>
    </xf>
    <xf numFmtId="0" fontId="0" fillId="0" borderId="48" xfId="0" applyBorder="1" applyProtection="1">
      <protection hidden="1"/>
    </xf>
    <xf numFmtId="0" fontId="0" fillId="0" borderId="49" xfId="0" applyBorder="1" applyProtection="1">
      <protection hidden="1"/>
    </xf>
    <xf numFmtId="0" fontId="46" fillId="0" borderId="5" xfId="4" applyFont="1" applyBorder="1" applyAlignment="1" applyProtection="1">
      <alignment horizontal="center" vertical="center"/>
      <protection locked="0"/>
    </xf>
    <xf numFmtId="0" fontId="46" fillId="0" borderId="16" xfId="4"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46" fillId="0" borderId="41" xfId="4" applyFont="1" applyBorder="1" applyAlignment="1" applyProtection="1">
      <alignment horizontal="center"/>
      <protection locked="0"/>
    </xf>
    <xf numFmtId="0" fontId="0" fillId="0" borderId="40" xfId="0" applyBorder="1" applyAlignment="1" applyProtection="1">
      <alignment horizontal="center"/>
      <protection locked="0"/>
    </xf>
    <xf numFmtId="0" fontId="0" fillId="0" borderId="42" xfId="0" applyBorder="1" applyAlignment="1" applyProtection="1">
      <alignment horizontal="center"/>
      <protection locked="0"/>
    </xf>
    <xf numFmtId="0" fontId="46" fillId="0" borderId="5" xfId="4" applyFont="1" applyBorder="1" applyProtection="1">
      <protection locked="0"/>
    </xf>
    <xf numFmtId="0" fontId="0" fillId="0" borderId="4" xfId="0" applyBorder="1" applyProtection="1">
      <protection locked="0"/>
    </xf>
    <xf numFmtId="0" fontId="46" fillId="0" borderId="12" xfId="4" applyFont="1" applyBorder="1" applyAlignment="1" applyProtection="1">
      <alignment horizontal="center" vertical="center"/>
      <protection locked="0"/>
    </xf>
    <xf numFmtId="0" fontId="46" fillId="0" borderId="74" xfId="4" applyFont="1" applyBorder="1" applyAlignment="1" applyProtection="1">
      <alignment horizontal="center" vertical="center"/>
      <protection locked="0"/>
    </xf>
    <xf numFmtId="0" fontId="46" fillId="0" borderId="61" xfId="4" applyFont="1" applyBorder="1" applyAlignment="1" applyProtection="1">
      <alignment horizontal="center" vertical="center"/>
      <protection locked="0"/>
    </xf>
    <xf numFmtId="0" fontId="66" fillId="0" borderId="41" xfId="4" applyFont="1" applyBorder="1" applyAlignment="1" applyProtection="1">
      <alignment horizontal="center" vertical="top" wrapText="1"/>
      <protection hidden="1"/>
    </xf>
    <xf numFmtId="0" fontId="66" fillId="0" borderId="40" xfId="4" applyFont="1" applyBorder="1" applyAlignment="1" applyProtection="1">
      <alignment horizontal="center" vertical="top" wrapText="1"/>
      <protection hidden="1"/>
    </xf>
    <xf numFmtId="0" fontId="66" fillId="0" borderId="42" xfId="4" applyFont="1" applyBorder="1" applyAlignment="1" applyProtection="1">
      <alignment horizontal="center" vertical="top" wrapText="1"/>
      <protection hidden="1"/>
    </xf>
    <xf numFmtId="0" fontId="46" fillId="3" borderId="0" xfId="4" applyFont="1" applyFill="1" applyAlignment="1" applyProtection="1">
      <alignment horizontal="center" vertical="center"/>
      <protection hidden="1"/>
    </xf>
    <xf numFmtId="0" fontId="46" fillId="0" borderId="0" xfId="4" applyFont="1" applyProtection="1">
      <protection hidden="1"/>
    </xf>
    <xf numFmtId="0" fontId="46" fillId="0" borderId="41" xfId="4" applyFont="1"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46" fillId="0" borderId="5" xfId="4" applyFont="1" applyBorder="1" applyAlignment="1" applyProtection="1">
      <alignment vertical="center"/>
      <protection locked="0"/>
    </xf>
    <xf numFmtId="0" fontId="46" fillId="0" borderId="16" xfId="4" applyFont="1" applyBorder="1" applyAlignment="1" applyProtection="1">
      <alignment vertical="center"/>
      <protection locked="0"/>
    </xf>
    <xf numFmtId="0" fontId="0" fillId="0" borderId="16" xfId="0" applyBorder="1" applyProtection="1">
      <protection locked="0"/>
    </xf>
    <xf numFmtId="0" fontId="66" fillId="0" borderId="69" xfId="4" applyFont="1" applyBorder="1" applyAlignment="1" applyProtection="1">
      <alignment vertical="center" wrapText="1"/>
      <protection hidden="1"/>
    </xf>
    <xf numFmtId="0" fontId="66" fillId="0" borderId="52" xfId="4" applyFont="1" applyBorder="1" applyAlignment="1" applyProtection="1">
      <alignment vertical="center" wrapText="1"/>
      <protection hidden="1"/>
    </xf>
    <xf numFmtId="0" fontId="66" fillId="0" borderId="70" xfId="4" applyFont="1" applyBorder="1" applyAlignment="1" applyProtection="1">
      <alignment vertical="center" wrapText="1"/>
      <protection hidden="1"/>
    </xf>
    <xf numFmtId="0" fontId="6" fillId="0" borderId="25" xfId="4" applyFont="1" applyBorder="1" applyAlignment="1" applyProtection="1">
      <alignment horizontal="center" vertical="center"/>
      <protection locked="0"/>
    </xf>
    <xf numFmtId="0" fontId="0" fillId="0" borderId="0" xfId="0" applyProtection="1">
      <protection locked="0"/>
    </xf>
    <xf numFmtId="0" fontId="0" fillId="0" borderId="26" xfId="0" applyBorder="1" applyProtection="1">
      <protection locked="0"/>
    </xf>
    <xf numFmtId="0" fontId="2" fillId="0" borderId="20" xfId="4" applyBorder="1" applyAlignment="1" applyProtection="1">
      <alignment horizontal="center"/>
      <protection hidden="1"/>
    </xf>
    <xf numFmtId="0" fontId="0" fillId="0" borderId="39" xfId="0" applyBorder="1" applyAlignment="1" applyProtection="1">
      <alignment horizontal="center"/>
      <protection hidden="1"/>
    </xf>
    <xf numFmtId="0" fontId="0" fillId="0" borderId="28" xfId="0" applyBorder="1" applyAlignment="1" applyProtection="1">
      <alignment horizontal="center"/>
      <protection hidden="1"/>
    </xf>
    <xf numFmtId="0" fontId="53" fillId="0" borderId="0" xfId="4" applyFont="1" applyAlignment="1" applyProtection="1">
      <alignment horizontal="center" vertical="center"/>
      <protection hidden="1"/>
    </xf>
    <xf numFmtId="0" fontId="0" fillId="0" borderId="0" xfId="0" applyAlignment="1" applyProtection="1">
      <alignment horizontal="center" vertical="center"/>
      <protection hidden="1"/>
    </xf>
    <xf numFmtId="0" fontId="0" fillId="0" borderId="26" xfId="0" applyBorder="1" applyAlignment="1" applyProtection="1">
      <alignment horizontal="center" vertical="center"/>
      <protection hidden="1"/>
    </xf>
    <xf numFmtId="0" fontId="0" fillId="0" borderId="40" xfId="0" applyBorder="1" applyProtection="1">
      <protection locked="0"/>
    </xf>
    <xf numFmtId="0" fontId="0" fillId="0" borderId="42" xfId="0" applyBorder="1" applyProtection="1">
      <protection locked="0"/>
    </xf>
    <xf numFmtId="0" fontId="6" fillId="0" borderId="22" xfId="4" applyFont="1" applyBorder="1" applyAlignment="1" applyProtection="1">
      <alignment horizontal="center"/>
      <protection hidden="1"/>
    </xf>
    <xf numFmtId="0" fontId="0" fillId="0" borderId="68" xfId="0" applyBorder="1" applyAlignment="1" applyProtection="1">
      <alignment horizontal="center"/>
      <protection hidden="1"/>
    </xf>
    <xf numFmtId="0" fontId="0" fillId="0" borderId="23" xfId="0" applyBorder="1" applyAlignment="1" applyProtection="1">
      <alignment horizontal="center"/>
      <protection hidden="1"/>
    </xf>
    <xf numFmtId="0" fontId="108" fillId="0" borderId="0" xfId="4" applyFont="1" applyAlignment="1" applyProtection="1">
      <alignment vertical="top" wrapText="1"/>
      <protection hidden="1"/>
    </xf>
    <xf numFmtId="0" fontId="110" fillId="0" borderId="0" xfId="0" applyFont="1" applyAlignment="1" applyProtection="1">
      <alignment vertical="top" wrapText="1"/>
      <protection hidden="1"/>
    </xf>
    <xf numFmtId="0" fontId="54" fillId="0" borderId="0" xfId="4" applyFont="1" applyAlignment="1" applyProtection="1">
      <alignment horizontal="center" vertical="center"/>
      <protection hidden="1"/>
    </xf>
    <xf numFmtId="0" fontId="55" fillId="0" borderId="0" xfId="4" applyFont="1" applyAlignment="1" applyProtection="1">
      <alignment horizontal="center" vertical="center"/>
      <protection hidden="1"/>
    </xf>
    <xf numFmtId="0" fontId="84" fillId="35" borderId="0" xfId="4" applyFont="1" applyFill="1" applyAlignment="1" applyProtection="1">
      <alignment horizontal="center" vertical="center"/>
      <protection hidden="1"/>
    </xf>
    <xf numFmtId="0" fontId="0" fillId="36" borderId="0" xfId="0" applyFill="1" applyProtection="1">
      <protection hidden="1"/>
    </xf>
    <xf numFmtId="0" fontId="66" fillId="0" borderId="0" xfId="4" applyFont="1" applyAlignment="1" applyProtection="1">
      <alignment horizontal="center" vertical="center"/>
      <protection hidden="1"/>
    </xf>
    <xf numFmtId="0" fontId="85" fillId="19" borderId="0" xfId="4" applyFont="1" applyFill="1" applyAlignment="1" applyProtection="1">
      <alignment horizontal="center"/>
      <protection hidden="1"/>
    </xf>
    <xf numFmtId="0" fontId="0" fillId="19" borderId="0" xfId="0" applyFill="1" applyAlignment="1" applyProtection="1">
      <alignment horizontal="center"/>
      <protection hidden="1"/>
    </xf>
    <xf numFmtId="0" fontId="111" fillId="0" borderId="0" xfId="4" applyFont="1" applyAlignment="1" applyProtection="1">
      <alignment horizontal="center" vertical="center" wrapText="1"/>
      <protection hidden="1"/>
    </xf>
    <xf numFmtId="0" fontId="111" fillId="0" borderId="0" xfId="0" applyFont="1" applyAlignment="1">
      <alignment horizontal="center" vertical="center"/>
    </xf>
    <xf numFmtId="0" fontId="86" fillId="0" borderId="5" xfId="4" applyFont="1" applyBorder="1" applyAlignment="1" applyProtection="1">
      <alignment horizontal="center" vertical="center"/>
      <protection hidden="1"/>
    </xf>
    <xf numFmtId="0" fontId="87" fillId="0" borderId="4" xfId="0" applyFont="1" applyBorder="1" applyAlignment="1" applyProtection="1">
      <alignment horizontal="center" vertical="center"/>
      <protection hidden="1"/>
    </xf>
    <xf numFmtId="0" fontId="88" fillId="0" borderId="6" xfId="4" applyFont="1" applyBorder="1" applyAlignment="1" applyProtection="1">
      <alignment horizontal="center" vertical="center" wrapText="1"/>
      <protection hidden="1"/>
    </xf>
    <xf numFmtId="0" fontId="89" fillId="0" borderId="6" xfId="0" applyFont="1" applyBorder="1" applyAlignment="1" applyProtection="1">
      <alignment horizontal="center" vertical="center" wrapText="1"/>
      <protection hidden="1"/>
    </xf>
    <xf numFmtId="0" fontId="47" fillId="16" borderId="0" xfId="4" applyFont="1" applyFill="1" applyAlignment="1" applyProtection="1">
      <alignment wrapText="1"/>
      <protection hidden="1"/>
    </xf>
    <xf numFmtId="0" fontId="90" fillId="16" borderId="0" xfId="0" applyFont="1" applyFill="1" applyAlignment="1" applyProtection="1">
      <alignment wrapText="1"/>
      <protection hidden="1"/>
    </xf>
    <xf numFmtId="0" fontId="91" fillId="0" borderId="5" xfId="4"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64" fillId="0" borderId="69" xfId="4" applyFont="1" applyBorder="1" applyAlignment="1" applyProtection="1">
      <alignment horizontal="left" vertical="top"/>
      <protection hidden="1"/>
    </xf>
    <xf numFmtId="0" fontId="64" fillId="0" borderId="52" xfId="4" applyFont="1" applyBorder="1" applyAlignment="1" applyProtection="1">
      <alignment horizontal="left" vertical="top"/>
      <protection hidden="1"/>
    </xf>
    <xf numFmtId="0" fontId="64" fillId="0" borderId="70" xfId="4" applyFont="1" applyBorder="1" applyAlignment="1" applyProtection="1">
      <alignment horizontal="left" vertical="top"/>
      <protection hidden="1"/>
    </xf>
    <xf numFmtId="0" fontId="64" fillId="0" borderId="0" xfId="4" applyFont="1" applyAlignment="1" applyProtection="1">
      <alignment wrapText="1"/>
      <protection hidden="1"/>
    </xf>
    <xf numFmtId="0" fontId="0" fillId="0" borderId="0" xfId="0" applyAlignment="1" applyProtection="1">
      <alignment wrapText="1"/>
      <protection hidden="1"/>
    </xf>
    <xf numFmtId="0" fontId="66" fillId="0" borderId="43" xfId="4" applyFont="1" applyBorder="1" applyAlignment="1" applyProtection="1">
      <alignment horizontal="left" vertical="top" wrapText="1"/>
      <protection hidden="1"/>
    </xf>
    <xf numFmtId="0" fontId="66" fillId="0" borderId="0" xfId="4" applyFont="1" applyAlignment="1" applyProtection="1">
      <alignment horizontal="left" vertical="top" wrapText="1"/>
      <protection hidden="1"/>
    </xf>
    <xf numFmtId="0" fontId="46" fillId="0" borderId="41" xfId="4" applyFont="1" applyBorder="1" applyProtection="1">
      <protection locked="0"/>
    </xf>
    <xf numFmtId="14" fontId="70" fillId="0" borderId="41" xfId="4" applyNumberFormat="1" applyFont="1" applyBorder="1" applyAlignment="1" applyProtection="1">
      <alignment vertical="center"/>
      <protection locked="0"/>
    </xf>
    <xf numFmtId="0" fontId="0" fillId="0" borderId="42" xfId="0" applyBorder="1" applyAlignment="1" applyProtection="1">
      <alignment vertical="center"/>
      <protection locked="0"/>
    </xf>
    <xf numFmtId="0" fontId="64" fillId="0" borderId="0" xfId="4" applyFont="1" applyAlignment="1" applyProtection="1">
      <alignment horizontal="left" vertical="center" wrapText="1"/>
      <protection hidden="1"/>
    </xf>
    <xf numFmtId="0" fontId="64" fillId="0" borderId="0" xfId="4" applyFont="1" applyAlignment="1" applyProtection="1">
      <alignment horizontal="left" vertical="top" wrapText="1"/>
      <protection hidden="1"/>
    </xf>
    <xf numFmtId="0" fontId="64" fillId="0" borderId="69" xfId="4" applyFont="1" applyBorder="1" applyAlignment="1" applyProtection="1">
      <alignment vertical="center"/>
      <protection hidden="1"/>
    </xf>
    <xf numFmtId="0" fontId="64" fillId="0" borderId="52" xfId="4" applyFont="1" applyBorder="1" applyAlignment="1" applyProtection="1">
      <alignment vertical="center"/>
      <protection hidden="1"/>
    </xf>
    <xf numFmtId="0" fontId="64" fillId="0" borderId="70" xfId="4" applyFont="1" applyBorder="1" applyAlignment="1" applyProtection="1">
      <alignment vertical="center"/>
      <protection hidden="1"/>
    </xf>
    <xf numFmtId="0" fontId="64" fillId="0" borderId="0" xfId="4" applyFont="1" applyAlignment="1" applyProtection="1">
      <alignment vertical="top" wrapText="1"/>
      <protection hidden="1"/>
    </xf>
    <xf numFmtId="0" fontId="0" fillId="0" borderId="0" xfId="0" applyAlignment="1" applyProtection="1">
      <alignment vertical="top" wrapText="1"/>
      <protection hidden="1"/>
    </xf>
    <xf numFmtId="0" fontId="46" fillId="0" borderId="72" xfId="4" applyFont="1" applyBorder="1" applyProtection="1">
      <protection hidden="1"/>
    </xf>
    <xf numFmtId="0" fontId="0" fillId="0" borderId="72" xfId="0" applyBorder="1" applyProtection="1">
      <protection hidden="1"/>
    </xf>
    <xf numFmtId="0" fontId="46" fillId="0" borderId="73" xfId="4" applyFont="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50" fillId="3" borderId="0" xfId="4" applyFont="1" applyFill="1" applyAlignment="1" applyProtection="1">
      <alignment horizontal="center" vertical="center"/>
      <protection hidden="1"/>
    </xf>
    <xf numFmtId="0" fontId="57" fillId="0" borderId="0" xfId="4" applyFont="1" applyAlignment="1" applyProtection="1">
      <alignment horizontal="center" vertical="center"/>
      <protection hidden="1"/>
    </xf>
    <xf numFmtId="0" fontId="94" fillId="0" borderId="0" xfId="4" applyFont="1" applyAlignment="1" applyProtection="1">
      <alignment horizontal="center" vertical="center"/>
      <protection hidden="1"/>
    </xf>
    <xf numFmtId="0" fontId="0" fillId="0" borderId="97" xfId="0" applyBorder="1" applyAlignment="1" applyProtection="1">
      <alignment horizontal="center" vertical="center"/>
      <protection hidden="1"/>
    </xf>
    <xf numFmtId="0" fontId="59" fillId="0" borderId="98" xfId="0" applyFont="1" applyBorder="1" applyAlignment="1" applyProtection="1">
      <alignment horizontal="center" vertical="center"/>
      <protection hidden="1"/>
    </xf>
    <xf numFmtId="0" fontId="59" fillId="0" borderId="98" xfId="4" applyFont="1" applyBorder="1" applyAlignment="1" applyProtection="1">
      <alignment horizontal="center" vertical="center"/>
      <protection hidden="1"/>
    </xf>
    <xf numFmtId="0" fontId="43" fillId="0" borderId="98" xfId="0" applyFont="1" applyBorder="1" applyAlignment="1" applyProtection="1">
      <alignment horizontal="center" vertical="center"/>
      <protection hidden="1"/>
    </xf>
    <xf numFmtId="0" fontId="59" fillId="0" borderId="96" xfId="4" applyFont="1" applyBorder="1" applyAlignment="1" applyProtection="1">
      <alignment horizontal="center" vertical="center"/>
      <protection hidden="1"/>
    </xf>
    <xf numFmtId="0" fontId="0" fillId="0" borderId="96" xfId="0" applyBorder="1" applyProtection="1">
      <protection hidden="1"/>
    </xf>
    <xf numFmtId="0" fontId="93" fillId="37" borderId="0" xfId="4" applyFont="1" applyFill="1" applyAlignment="1" applyProtection="1">
      <alignment horizontal="center" vertical="center"/>
      <protection hidden="1"/>
    </xf>
    <xf numFmtId="0" fontId="60" fillId="0" borderId="5" xfId="4" applyFont="1" applyBorder="1" applyAlignment="1" applyProtection="1">
      <alignment horizontal="center" vertical="center" wrapText="1"/>
      <protection hidden="1"/>
    </xf>
    <xf numFmtId="0" fontId="61" fillId="0" borderId="4" xfId="0" applyFont="1" applyBorder="1" applyAlignment="1" applyProtection="1">
      <alignment horizontal="center" vertical="center" wrapText="1"/>
      <protection hidden="1"/>
    </xf>
    <xf numFmtId="0" fontId="62" fillId="0" borderId="5" xfId="4" applyFont="1" applyBorder="1" applyAlignment="1" applyProtection="1">
      <alignment horizontal="center" vertical="center" wrapText="1"/>
      <protection hidden="1"/>
    </xf>
    <xf numFmtId="0" fontId="63" fillId="0" borderId="16" xfId="0" applyFont="1" applyBorder="1" applyAlignment="1" applyProtection="1">
      <alignment horizontal="center" vertical="center"/>
      <protection hidden="1"/>
    </xf>
    <xf numFmtId="0" fontId="63" fillId="0" borderId="4" xfId="0" applyFont="1" applyBorder="1" applyAlignment="1" applyProtection="1">
      <alignment horizontal="center" vertical="center"/>
      <protection hidden="1"/>
    </xf>
    <xf numFmtId="0" fontId="53" fillId="16" borderId="0" xfId="4" applyFont="1" applyFill="1" applyAlignment="1" applyProtection="1">
      <alignment wrapText="1"/>
      <protection hidden="1"/>
    </xf>
    <xf numFmtId="0" fontId="107" fillId="16" borderId="0" xfId="0" applyFont="1" applyFill="1" applyAlignment="1" applyProtection="1">
      <alignment wrapText="1"/>
      <protection hidden="1"/>
    </xf>
    <xf numFmtId="0" fontId="64" fillId="0" borderId="69" xfId="4" applyFont="1" applyBorder="1" applyAlignment="1" applyProtection="1">
      <alignment horizontal="left" vertical="center" indent="7"/>
      <protection hidden="1"/>
    </xf>
    <xf numFmtId="0" fontId="64" fillId="0" borderId="52" xfId="4" applyFont="1" applyBorder="1" applyAlignment="1" applyProtection="1">
      <alignment horizontal="left" vertical="center" indent="7"/>
      <protection hidden="1"/>
    </xf>
    <xf numFmtId="0" fontId="64" fillId="0" borderId="70" xfId="4" applyFont="1" applyBorder="1" applyAlignment="1" applyProtection="1">
      <alignment horizontal="left" vertical="center" indent="7"/>
      <protection hidden="1"/>
    </xf>
    <xf numFmtId="0" fontId="46" fillId="0" borderId="0" xfId="4" applyFont="1" applyAlignment="1" applyProtection="1">
      <alignment horizontal="center" vertical="center" wrapText="1"/>
      <protection hidden="1"/>
    </xf>
    <xf numFmtId="0" fontId="0" fillId="0" borderId="26" xfId="0" applyBorder="1" applyAlignment="1" applyProtection="1">
      <alignment horizontal="center"/>
      <protection hidden="1"/>
    </xf>
    <xf numFmtId="0" fontId="0" fillId="0" borderId="0" xfId="0" applyAlignment="1" applyProtection="1">
      <alignment horizontal="center"/>
      <protection hidden="1"/>
    </xf>
    <xf numFmtId="0" fontId="0" fillId="0" borderId="22" xfId="0" applyBorder="1" applyProtection="1">
      <protection locked="0"/>
    </xf>
    <xf numFmtId="0" fontId="0" fillId="0" borderId="23" xfId="0" applyBorder="1" applyProtection="1">
      <protection locked="0"/>
    </xf>
    <xf numFmtId="0" fontId="0" fillId="0" borderId="20" xfId="0" applyBorder="1" applyProtection="1">
      <protection locked="0"/>
    </xf>
    <xf numFmtId="0" fontId="0" fillId="0" borderId="28" xfId="0" applyBorder="1" applyProtection="1">
      <protection locked="0"/>
    </xf>
    <xf numFmtId="0" fontId="115" fillId="0" borderId="0" xfId="10" applyFont="1" applyAlignment="1">
      <alignment horizontal="center" vertical="center" wrapText="1"/>
    </xf>
    <xf numFmtId="0" fontId="116" fillId="0" borderId="0" xfId="10" applyFont="1" applyAlignment="1">
      <alignment horizontal="center" wrapText="1"/>
    </xf>
    <xf numFmtId="0" fontId="121" fillId="0" borderId="0" xfId="10" applyFont="1" applyAlignment="1">
      <alignment horizontal="center"/>
    </xf>
    <xf numFmtId="0" fontId="40" fillId="17" borderId="0" xfId="5" applyFill="1" applyAlignment="1">
      <alignment horizontal="center"/>
    </xf>
    <xf numFmtId="0" fontId="119" fillId="0" borderId="0" xfId="10" applyFont="1" applyAlignment="1" applyProtection="1">
      <alignment horizontal="left" vertical="center"/>
      <protection locked="0"/>
    </xf>
    <xf numFmtId="0" fontId="119" fillId="0" borderId="0" xfId="10" applyFont="1" applyAlignment="1" applyProtection="1">
      <alignment horizontal="left" vertical="center" indent="2"/>
      <protection locked="0"/>
    </xf>
    <xf numFmtId="0" fontId="138" fillId="58" borderId="78" xfId="10" applyFont="1" applyFill="1" applyBorder="1" applyAlignment="1" applyProtection="1">
      <alignment horizontal="center"/>
      <protection locked="0"/>
    </xf>
    <xf numFmtId="0" fontId="138" fillId="58" borderId="7" xfId="10" applyFont="1" applyFill="1" applyBorder="1" applyAlignment="1" applyProtection="1">
      <alignment horizontal="center"/>
      <protection locked="0"/>
    </xf>
    <xf numFmtId="0" fontId="138" fillId="58" borderId="79" xfId="10" applyFont="1" applyFill="1" applyBorder="1" applyAlignment="1" applyProtection="1">
      <alignment horizontal="center"/>
      <protection locked="0"/>
    </xf>
    <xf numFmtId="0" fontId="119" fillId="0" borderId="43" xfId="10" applyFont="1" applyBorder="1" applyAlignment="1" applyProtection="1">
      <alignment horizontal="left" indent="1"/>
      <protection hidden="1"/>
    </xf>
    <xf numFmtId="0" fontId="119" fillId="0" borderId="0" xfId="10" applyFont="1" applyAlignment="1" applyProtection="1">
      <alignment horizontal="left" indent="1"/>
      <protection hidden="1"/>
    </xf>
    <xf numFmtId="0" fontId="119" fillId="0" borderId="0" xfId="10" applyFont="1" applyAlignment="1" applyProtection="1">
      <alignment horizontal="left"/>
      <protection hidden="1"/>
    </xf>
    <xf numFmtId="0" fontId="119" fillId="0" borderId="44" xfId="10" applyFont="1" applyBorder="1" applyAlignment="1" applyProtection="1">
      <alignment horizontal="left"/>
      <protection hidden="1"/>
    </xf>
    <xf numFmtId="14" fontId="119" fillId="0" borderId="0" xfId="10" applyNumberFormat="1" applyFont="1" applyAlignment="1" applyProtection="1">
      <alignment horizontal="left"/>
      <protection hidden="1"/>
    </xf>
    <xf numFmtId="14" fontId="119" fillId="0" borderId="43" xfId="10" applyNumberFormat="1" applyFont="1" applyBorder="1" applyAlignment="1" applyProtection="1">
      <alignment horizontal="left" indent="1"/>
      <protection hidden="1"/>
    </xf>
    <xf numFmtId="14" fontId="119" fillId="0" borderId="0" xfId="10" applyNumberFormat="1" applyFont="1" applyAlignment="1" applyProtection="1">
      <alignment horizontal="left" indent="1"/>
      <protection hidden="1"/>
    </xf>
    <xf numFmtId="14" fontId="119" fillId="0" borderId="44" xfId="10" applyNumberFormat="1" applyFont="1" applyBorder="1" applyAlignment="1" applyProtection="1">
      <alignment horizontal="left" indent="1"/>
      <protection hidden="1"/>
    </xf>
    <xf numFmtId="14" fontId="119" fillId="0" borderId="0" xfId="10" applyNumberFormat="1" applyFont="1" applyAlignment="1" applyProtection="1">
      <alignment horizontal="center"/>
      <protection hidden="1"/>
    </xf>
    <xf numFmtId="14" fontId="119" fillId="0" borderId="44" xfId="10" applyNumberFormat="1" applyFont="1" applyBorder="1" applyAlignment="1" applyProtection="1">
      <alignment horizontal="center"/>
      <protection hidden="1"/>
    </xf>
    <xf numFmtId="0" fontId="122" fillId="0" borderId="43" xfId="10" applyFont="1" applyBorder="1" applyProtection="1">
      <protection hidden="1"/>
    </xf>
    <xf numFmtId="0" fontId="40" fillId="0" borderId="0" xfId="10" applyProtection="1">
      <protection hidden="1"/>
    </xf>
    <xf numFmtId="0" fontId="152" fillId="0" borderId="104" xfId="10" applyFont="1" applyBorder="1" applyAlignment="1" applyProtection="1">
      <alignment horizontal="center" vertical="center"/>
      <protection hidden="1"/>
    </xf>
    <xf numFmtId="0" fontId="153" fillId="0" borderId="105" xfId="10" applyFont="1" applyBorder="1" applyAlignment="1" applyProtection="1">
      <alignment horizontal="center" vertical="center"/>
      <protection hidden="1"/>
    </xf>
    <xf numFmtId="0" fontId="153" fillId="0" borderId="106" xfId="10" applyFont="1" applyBorder="1" applyAlignment="1" applyProtection="1">
      <alignment horizontal="center" vertical="center"/>
      <protection hidden="1"/>
    </xf>
    <xf numFmtId="0" fontId="123" fillId="0" borderId="124" xfId="10" applyFont="1" applyBorder="1" applyAlignment="1">
      <alignment horizontal="center"/>
    </xf>
    <xf numFmtId="0" fontId="113" fillId="0" borderId="48" xfId="10" applyFont="1" applyBorder="1" applyAlignment="1" applyProtection="1">
      <alignment horizontal="center"/>
      <protection locked="0"/>
    </xf>
    <xf numFmtId="0" fontId="135" fillId="0" borderId="72" xfId="10" applyFont="1" applyBorder="1" applyAlignment="1">
      <alignment horizontal="left" vertical="center"/>
    </xf>
    <xf numFmtId="0" fontId="135" fillId="0" borderId="121" xfId="10" applyFont="1" applyBorder="1" applyAlignment="1">
      <alignment horizontal="left" vertical="center"/>
    </xf>
    <xf numFmtId="0" fontId="125" fillId="0" borderId="78" xfId="10" applyFont="1" applyBorder="1" applyAlignment="1">
      <alignment horizontal="left" vertical="center" wrapText="1"/>
    </xf>
    <xf numFmtId="0" fontId="125" fillId="0" borderId="7" xfId="10" applyFont="1" applyBorder="1" applyAlignment="1">
      <alignment horizontal="left" vertical="center" wrapText="1"/>
    </xf>
    <xf numFmtId="0" fontId="125" fillId="0" borderId="79" xfId="10" applyFont="1" applyBorder="1" applyAlignment="1">
      <alignment horizontal="left" vertical="center" wrapText="1"/>
    </xf>
    <xf numFmtId="0" fontId="125" fillId="0" borderId="47" xfId="10" applyFont="1" applyBorder="1" applyAlignment="1">
      <alignment horizontal="left" vertical="center" wrapText="1"/>
    </xf>
    <xf numFmtId="0" fontId="125" fillId="0" borderId="48" xfId="10" applyFont="1" applyBorder="1" applyAlignment="1">
      <alignment horizontal="left" vertical="center" wrapText="1"/>
    </xf>
    <xf numFmtId="0" fontId="125" fillId="0" borderId="49" xfId="10" applyFont="1" applyBorder="1" applyAlignment="1">
      <alignment horizontal="left" vertical="center" wrapText="1"/>
    </xf>
    <xf numFmtId="0" fontId="125" fillId="0" borderId="107" xfId="10" applyFont="1" applyBorder="1" applyAlignment="1">
      <alignment vertical="top" wrapText="1"/>
    </xf>
    <xf numFmtId="0" fontId="125" fillId="0" borderId="107" xfId="10" applyFont="1" applyBorder="1" applyAlignment="1">
      <alignment vertical="top"/>
    </xf>
    <xf numFmtId="0" fontId="126" fillId="59" borderId="108" xfId="10" applyFont="1" applyFill="1" applyBorder="1" applyAlignment="1">
      <alignment horizontal="center"/>
    </xf>
    <xf numFmtId="0" fontId="125" fillId="0" borderId="109" xfId="10" applyFont="1" applyBorder="1" applyAlignment="1">
      <alignment wrapText="1"/>
    </xf>
    <xf numFmtId="0" fontId="125" fillId="0" borderId="0" xfId="10" applyFont="1" applyAlignment="1">
      <alignment vertical="center" wrapText="1"/>
    </xf>
    <xf numFmtId="0" fontId="127" fillId="59" borderId="108" xfId="10" applyFont="1" applyFill="1" applyBorder="1" applyAlignment="1">
      <alignment horizontal="center"/>
    </xf>
    <xf numFmtId="0" fontId="125" fillId="0" borderId="0" xfId="10" applyFont="1" applyAlignment="1">
      <alignment wrapText="1"/>
    </xf>
    <xf numFmtId="0" fontId="125" fillId="0" borderId="0" xfId="10" applyFont="1" applyAlignment="1">
      <alignment horizontal="left" wrapText="1"/>
    </xf>
    <xf numFmtId="0" fontId="125" fillId="0" borderId="109" xfId="10" applyFont="1" applyBorder="1" applyAlignment="1">
      <alignment horizontal="left" wrapText="1" indent="1"/>
    </xf>
    <xf numFmtId="0" fontId="125" fillId="0" borderId="0" xfId="10" applyFont="1" applyAlignment="1">
      <alignment horizontal="left" vertical="center"/>
    </xf>
    <xf numFmtId="167" fontId="125" fillId="0" borderId="0" xfId="10" applyNumberFormat="1" applyFont="1" applyAlignment="1">
      <alignment horizontal="left" vertical="center"/>
    </xf>
    <xf numFmtId="0" fontId="81" fillId="19" borderId="78" xfId="5" applyFont="1" applyFill="1" applyBorder="1" applyAlignment="1">
      <alignment horizontal="left" vertical="center" indent="1"/>
    </xf>
    <xf numFmtId="0" fontId="81" fillId="19" borderId="7" xfId="5" applyFont="1" applyFill="1" applyBorder="1" applyAlignment="1">
      <alignment horizontal="left" vertical="center" indent="1"/>
    </xf>
    <xf numFmtId="0" fontId="81" fillId="19" borderId="79" xfId="5" applyFont="1" applyFill="1" applyBorder="1" applyAlignment="1">
      <alignment horizontal="left" vertical="center" indent="1"/>
    </xf>
    <xf numFmtId="0" fontId="81" fillId="19" borderId="47" xfId="5" applyFont="1" applyFill="1" applyBorder="1" applyAlignment="1">
      <alignment horizontal="left" vertical="center" indent="1"/>
    </xf>
    <xf numFmtId="0" fontId="81" fillId="19" borderId="48" xfId="5" applyFont="1" applyFill="1" applyBorder="1" applyAlignment="1">
      <alignment horizontal="left" vertical="center" indent="1"/>
    </xf>
    <xf numFmtId="0" fontId="81" fillId="19" borderId="49" xfId="5" applyFont="1" applyFill="1" applyBorder="1" applyAlignment="1">
      <alignment horizontal="left" vertical="center" indent="1"/>
    </xf>
    <xf numFmtId="0" fontId="128" fillId="0" borderId="0" xfId="10" applyFont="1" applyAlignment="1">
      <alignment wrapText="1"/>
    </xf>
    <xf numFmtId="0" fontId="125" fillId="0" borderId="0" xfId="10" applyFont="1" applyAlignment="1">
      <alignment vertical="top" wrapText="1"/>
    </xf>
    <xf numFmtId="0" fontId="130" fillId="60" borderId="0" xfId="10" applyFont="1" applyFill="1" applyAlignment="1">
      <alignment vertical="top" wrapText="1"/>
    </xf>
    <xf numFmtId="0" fontId="131" fillId="60" borderId="0" xfId="10" applyFont="1" applyFill="1" applyAlignment="1">
      <alignment vertical="top" wrapText="1"/>
    </xf>
    <xf numFmtId="0" fontId="133" fillId="0" borderId="21" xfId="5" applyFont="1" applyBorder="1" applyAlignment="1">
      <alignment horizontal="center" vertical="center"/>
    </xf>
    <xf numFmtId="0" fontId="133" fillId="0" borderId="24" xfId="5" applyFont="1" applyBorder="1" applyAlignment="1">
      <alignment horizontal="center" vertical="center"/>
    </xf>
    <xf numFmtId="0" fontId="133" fillId="0" borderId="27" xfId="5" applyFont="1" applyBorder="1" applyAlignment="1">
      <alignment horizontal="center" vertical="center"/>
    </xf>
    <xf numFmtId="0" fontId="129" fillId="0" borderId="0" xfId="10" applyFont="1" applyAlignment="1">
      <alignment wrapText="1"/>
    </xf>
    <xf numFmtId="0" fontId="40" fillId="0" borderId="110" xfId="10" applyBorder="1" applyProtection="1">
      <protection locked="0"/>
    </xf>
    <xf numFmtId="0" fontId="40" fillId="0" borderId="111" xfId="10" applyBorder="1" applyProtection="1">
      <protection locked="0"/>
    </xf>
    <xf numFmtId="0" fontId="40" fillId="0" borderId="112" xfId="10" applyBorder="1" applyProtection="1">
      <protection locked="0"/>
    </xf>
    <xf numFmtId="0" fontId="40" fillId="0" borderId="113" xfId="10" applyBorder="1" applyProtection="1">
      <protection locked="0"/>
    </xf>
    <xf numFmtId="0" fontId="40" fillId="0" borderId="114" xfId="10" applyBorder="1" applyProtection="1">
      <protection locked="0"/>
    </xf>
    <xf numFmtId="0" fontId="40" fillId="0" borderId="115" xfId="10" applyBorder="1" applyProtection="1">
      <protection locked="0"/>
    </xf>
    <xf numFmtId="0" fontId="134" fillId="17" borderId="0" xfId="5" applyFont="1" applyFill="1" applyAlignment="1">
      <alignment horizontal="left" vertical="center" indent="1"/>
    </xf>
    <xf numFmtId="0" fontId="10" fillId="0" borderId="0" xfId="4" applyFont="1" applyAlignment="1">
      <alignment vertical="center" wrapText="1"/>
    </xf>
    <xf numFmtId="0" fontId="5" fillId="38" borderId="0" xfId="4" applyFont="1" applyFill="1" applyAlignment="1">
      <alignment horizontal="center"/>
    </xf>
    <xf numFmtId="0" fontId="45" fillId="0" borderId="77" xfId="4" applyFont="1" applyBorder="1" applyAlignment="1">
      <alignment horizontal="center"/>
    </xf>
    <xf numFmtId="0" fontId="45" fillId="0" borderId="50" xfId="4" applyFont="1" applyBorder="1" applyAlignment="1">
      <alignment horizontal="center"/>
    </xf>
    <xf numFmtId="0" fontId="45" fillId="0" borderId="75" xfId="4" applyFont="1" applyBorder="1" applyAlignment="1">
      <alignment horizontal="center"/>
    </xf>
    <xf numFmtId="0" fontId="4" fillId="0" borderId="0" xfId="4" applyFont="1" applyAlignment="1">
      <alignment horizontal="center"/>
    </xf>
    <xf numFmtId="0" fontId="5" fillId="0" borderId="0" xfId="4" applyFont="1"/>
    <xf numFmtId="0" fontId="2" fillId="0" borderId="78" xfId="4" applyBorder="1" applyProtection="1">
      <protection locked="0"/>
    </xf>
    <xf numFmtId="0" fontId="2" fillId="0" borderId="7" xfId="4" applyBorder="1" applyProtection="1">
      <protection locked="0"/>
    </xf>
    <xf numFmtId="0" fontId="2" fillId="0" borderId="79" xfId="4" applyBorder="1" applyProtection="1">
      <protection locked="0"/>
    </xf>
    <xf numFmtId="0" fontId="2" fillId="0" borderId="47" xfId="4" applyBorder="1" applyProtection="1">
      <protection locked="0"/>
    </xf>
    <xf numFmtId="0" fontId="2" fillId="0" borderId="48" xfId="4" applyBorder="1" applyProtection="1">
      <protection locked="0"/>
    </xf>
    <xf numFmtId="0" fontId="2" fillId="0" borderId="49" xfId="4" applyBorder="1" applyProtection="1">
      <protection locked="0"/>
    </xf>
    <xf numFmtId="0" fontId="11" fillId="0" borderId="48" xfId="4" applyFont="1" applyBorder="1" applyAlignment="1">
      <alignment horizontal="center"/>
    </xf>
    <xf numFmtId="165" fontId="14" fillId="0" borderId="101" xfId="4" applyNumberFormat="1" applyFont="1" applyBorder="1" applyAlignment="1" applyProtection="1">
      <alignment horizontal="center" vertical="center"/>
      <protection locked="0"/>
    </xf>
    <xf numFmtId="165" fontId="14" fillId="0" borderId="72" xfId="4" applyNumberFormat="1" applyFont="1" applyBorder="1" applyAlignment="1" applyProtection="1">
      <alignment horizontal="center" vertical="center"/>
      <protection locked="0"/>
    </xf>
    <xf numFmtId="165" fontId="14" fillId="0" borderId="102" xfId="4" applyNumberFormat="1" applyFont="1" applyBorder="1" applyAlignment="1" applyProtection="1">
      <alignment horizontal="center" vertical="center"/>
      <protection locked="0"/>
    </xf>
    <xf numFmtId="0" fontId="2" fillId="8" borderId="40" xfId="4" applyFill="1" applyBorder="1" applyAlignment="1">
      <alignment horizontal="center" vertical="center"/>
    </xf>
    <xf numFmtId="0" fontId="2" fillId="8" borderId="42" xfId="4" applyFill="1" applyBorder="1" applyAlignment="1">
      <alignment horizontal="center" vertical="center"/>
    </xf>
    <xf numFmtId="0" fontId="5" fillId="3" borderId="0" xfId="4" applyFont="1" applyFill="1" applyAlignment="1">
      <alignment horizontal="center"/>
    </xf>
    <xf numFmtId="0" fontId="2" fillId="8" borderId="20" xfId="4" applyFill="1" applyBorder="1" applyAlignment="1">
      <alignment horizontal="center" vertical="center"/>
    </xf>
    <xf numFmtId="0" fontId="2" fillId="8" borderId="39" xfId="4" applyFill="1" applyBorder="1" applyAlignment="1">
      <alignment horizontal="center" vertical="center"/>
    </xf>
    <xf numFmtId="0" fontId="2" fillId="8" borderId="28" xfId="4" applyFill="1" applyBorder="1" applyAlignment="1">
      <alignment horizontal="center" vertical="center"/>
    </xf>
    <xf numFmtId="0" fontId="72" fillId="0" borderId="90" xfId="4" applyFont="1" applyBorder="1" applyAlignment="1" applyProtection="1">
      <alignment horizontal="center"/>
      <protection hidden="1"/>
    </xf>
    <xf numFmtId="0" fontId="0" fillId="0" borderId="16" xfId="0" applyBorder="1" applyAlignment="1">
      <alignment horizontal="center"/>
    </xf>
    <xf numFmtId="0" fontId="0" fillId="0" borderId="15" xfId="0" applyBorder="1" applyAlignment="1">
      <alignment horizontal="center"/>
    </xf>
    <xf numFmtId="0" fontId="72" fillId="0" borderId="87" xfId="4" applyFont="1" applyBorder="1" applyAlignment="1" applyProtection="1">
      <alignment horizontal="center" wrapText="1"/>
      <protection hidden="1"/>
    </xf>
    <xf numFmtId="0" fontId="0" fillId="0" borderId="88" xfId="0" applyBorder="1" applyAlignment="1">
      <alignment horizontal="center"/>
    </xf>
    <xf numFmtId="0" fontId="0" fillId="0" borderId="89" xfId="0" applyBorder="1" applyAlignment="1">
      <alignment horizontal="center"/>
    </xf>
    <xf numFmtId="0" fontId="56" fillId="44" borderId="83" xfId="4" applyFont="1" applyFill="1" applyBorder="1" applyAlignment="1" applyProtection="1">
      <alignment horizontal="center" vertical="center" wrapText="1"/>
      <protection hidden="1"/>
    </xf>
    <xf numFmtId="0" fontId="46" fillId="0" borderId="84" xfId="4" applyFont="1" applyBorder="1" applyAlignment="1">
      <alignment horizontal="center" vertical="center" wrapText="1"/>
    </xf>
    <xf numFmtId="0" fontId="56" fillId="45" borderId="83" xfId="4" applyFont="1" applyFill="1" applyBorder="1" applyAlignment="1" applyProtection="1">
      <alignment horizontal="center" vertical="center" wrapText="1"/>
      <protection hidden="1"/>
    </xf>
    <xf numFmtId="0" fontId="0" fillId="0" borderId="93" xfId="0" applyBorder="1" applyAlignment="1">
      <alignment horizontal="center"/>
    </xf>
    <xf numFmtId="0" fontId="0" fillId="0" borderId="86"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44" fillId="0" borderId="0" xfId="4" applyFont="1" applyAlignment="1" applyProtection="1">
      <alignment horizontal="center"/>
      <protection hidden="1"/>
    </xf>
    <xf numFmtId="0" fontId="46" fillId="0" borderId="0" xfId="4" applyFont="1"/>
    <xf numFmtId="14" fontId="46" fillId="0" borderId="5" xfId="4" applyNumberFormat="1" applyFont="1" applyBorder="1" applyAlignment="1" applyProtection="1">
      <alignment horizontal="center" vertical="center"/>
      <protection locked="0"/>
    </xf>
    <xf numFmtId="14" fontId="46" fillId="0" borderId="4" xfId="4" applyNumberFormat="1" applyFont="1" applyBorder="1" applyAlignment="1" applyProtection="1">
      <alignment horizontal="center" vertical="center"/>
      <protection locked="0"/>
    </xf>
    <xf numFmtId="0" fontId="66" fillId="0" borderId="33" xfId="4" applyFont="1" applyBorder="1" applyAlignment="1" applyProtection="1">
      <alignment horizontal="center" vertical="center"/>
      <protection hidden="1"/>
    </xf>
    <xf numFmtId="0" fontId="66" fillId="0" borderId="12" xfId="4" applyFont="1" applyBorder="1" applyAlignment="1" applyProtection="1">
      <alignment horizontal="center"/>
      <protection hidden="1"/>
    </xf>
    <xf numFmtId="14" fontId="46" fillId="0" borderId="6" xfId="4" applyNumberFormat="1" applyFont="1" applyBorder="1" applyAlignment="1" applyProtection="1">
      <alignment horizontal="center" vertical="center"/>
      <protection hidden="1"/>
    </xf>
    <xf numFmtId="0" fontId="53" fillId="8" borderId="41" xfId="4" applyFont="1" applyFill="1" applyBorder="1" applyAlignment="1" applyProtection="1">
      <alignment horizontal="center"/>
      <protection hidden="1"/>
    </xf>
    <xf numFmtId="0" fontId="0" fillId="0" borderId="40" xfId="0" applyBorder="1" applyAlignment="1">
      <alignment horizontal="center"/>
    </xf>
    <xf numFmtId="0" fontId="94" fillId="8" borderId="22" xfId="4" applyFont="1" applyFill="1" applyBorder="1" applyAlignment="1" applyProtection="1">
      <alignment horizontal="center" vertical="center"/>
      <protection hidden="1"/>
    </xf>
    <xf numFmtId="0" fontId="99" fillId="8" borderId="68" xfId="0" applyFont="1" applyFill="1" applyBorder="1"/>
    <xf numFmtId="0" fontId="99" fillId="8" borderId="23" xfId="0" applyFont="1" applyFill="1" applyBorder="1"/>
    <xf numFmtId="0" fontId="72" fillId="46" borderId="9" xfId="4" applyFont="1" applyFill="1" applyBorder="1" applyAlignment="1" applyProtection="1">
      <alignment horizontal="center" vertical="center"/>
      <protection hidden="1"/>
    </xf>
    <xf numFmtId="0" fontId="0" fillId="46" borderId="91" xfId="0" applyFill="1" applyBorder="1" applyAlignment="1">
      <alignment horizontal="center" vertical="center"/>
    </xf>
    <xf numFmtId="0" fontId="100" fillId="21" borderId="76" xfId="4" applyFont="1" applyFill="1" applyBorder="1" applyAlignment="1" applyProtection="1">
      <alignment horizontal="center"/>
      <protection hidden="1"/>
    </xf>
    <xf numFmtId="0" fontId="41" fillId="47" borderId="92" xfId="0" applyFont="1" applyFill="1" applyBorder="1" applyAlignment="1">
      <alignment horizontal="center"/>
    </xf>
    <xf numFmtId="0" fontId="53" fillId="0" borderId="76" xfId="4" applyFont="1" applyBorder="1" applyAlignment="1" applyProtection="1">
      <alignment horizontal="right" vertical="center" indent="3"/>
      <protection hidden="1"/>
    </xf>
    <xf numFmtId="0" fontId="98" fillId="0" borderId="92" xfId="0" applyFont="1" applyBorder="1" applyAlignment="1">
      <alignment horizontal="right" vertical="center" indent="3"/>
    </xf>
    <xf numFmtId="0" fontId="0" fillId="0" borderId="54" xfId="0" applyBorder="1" applyAlignment="1">
      <alignment horizontal="center"/>
    </xf>
    <xf numFmtId="0" fontId="0" fillId="0" borderId="59" xfId="0" applyBorder="1" applyAlignment="1">
      <alignment horizontal="center"/>
    </xf>
    <xf numFmtId="7" fontId="48" fillId="0" borderId="12" xfId="1" applyNumberFormat="1" applyFont="1" applyFill="1" applyBorder="1" applyAlignment="1" applyProtection="1">
      <alignment horizontal="right" vertical="center" indent="1"/>
      <protection hidden="1"/>
    </xf>
    <xf numFmtId="0" fontId="46" fillId="0" borderId="0" xfId="4" applyFont="1" applyAlignment="1" applyProtection="1">
      <alignment horizontal="center"/>
      <protection hidden="1"/>
    </xf>
    <xf numFmtId="0" fontId="98" fillId="0" borderId="0" xfId="0" applyFont="1" applyAlignment="1">
      <alignment horizontal="center"/>
    </xf>
    <xf numFmtId="0" fontId="56" fillId="43" borderId="83" xfId="4" applyFont="1" applyFill="1" applyBorder="1" applyAlignment="1" applyProtection="1">
      <alignment horizontal="center" vertical="center" wrapText="1"/>
      <protection hidden="1"/>
    </xf>
    <xf numFmtId="0" fontId="72" fillId="0" borderId="87" xfId="4" applyFont="1" applyBorder="1" applyAlignment="1" applyProtection="1">
      <alignment horizontal="center"/>
      <protection hidden="1"/>
    </xf>
    <xf numFmtId="0" fontId="53" fillId="42" borderId="83" xfId="4" applyFont="1" applyFill="1" applyBorder="1" applyAlignment="1" applyProtection="1">
      <alignment horizontal="center" vertical="center" wrapText="1"/>
      <protection hidden="1"/>
    </xf>
    <xf numFmtId="0" fontId="46" fillId="18" borderId="84" xfId="4" applyFont="1" applyFill="1" applyBorder="1" applyAlignment="1">
      <alignment horizontal="center" vertical="center"/>
    </xf>
    <xf numFmtId="0" fontId="72" fillId="0" borderId="60" xfId="4" applyFont="1" applyBorder="1" applyAlignment="1" applyProtection="1">
      <alignment horizontal="center"/>
      <protection hidden="1"/>
    </xf>
    <xf numFmtId="0" fontId="0" fillId="0" borderId="85" xfId="0" applyBorder="1" applyAlignment="1">
      <alignment horizontal="center"/>
    </xf>
    <xf numFmtId="0" fontId="53" fillId="40" borderId="83" xfId="4" applyFont="1" applyFill="1" applyBorder="1" applyAlignment="1" applyProtection="1">
      <alignment horizontal="center" vertical="center" wrapText="1"/>
      <protection hidden="1"/>
    </xf>
    <xf numFmtId="0" fontId="53" fillId="40" borderId="84" xfId="4" applyFont="1" applyFill="1" applyBorder="1" applyAlignment="1" applyProtection="1">
      <alignment horizontal="center" vertical="center" wrapText="1"/>
      <protection hidden="1"/>
    </xf>
    <xf numFmtId="0" fontId="53" fillId="41" borderId="83" xfId="4" applyFont="1" applyFill="1" applyBorder="1" applyAlignment="1" applyProtection="1">
      <alignment horizontal="center" vertical="center" wrapText="1"/>
      <protection hidden="1"/>
    </xf>
    <xf numFmtId="0" fontId="46" fillId="9" borderId="84" xfId="4" applyFont="1" applyFill="1" applyBorder="1" applyAlignment="1">
      <alignment horizontal="center" vertical="center" wrapText="1"/>
    </xf>
    <xf numFmtId="0" fontId="72" fillId="0" borderId="94" xfId="4" applyFont="1" applyBorder="1" applyAlignment="1" applyProtection="1">
      <alignment horizontal="center"/>
      <protection hidden="1"/>
    </xf>
    <xf numFmtId="0" fontId="0" fillId="0" borderId="29" xfId="0" applyBorder="1" applyAlignment="1">
      <alignment horizontal="center"/>
    </xf>
    <xf numFmtId="0" fontId="0" fillId="0" borderId="95" xfId="0" applyBorder="1" applyAlignment="1">
      <alignment horizontal="center"/>
    </xf>
    <xf numFmtId="0" fontId="88" fillId="0" borderId="2" xfId="4" applyFont="1" applyBorder="1" applyAlignment="1" applyProtection="1">
      <alignment horizontal="center" vertical="center"/>
      <protection hidden="1"/>
    </xf>
    <xf numFmtId="0" fontId="66" fillId="8" borderId="75" xfId="4" applyFont="1" applyFill="1" applyBorder="1" applyAlignment="1" applyProtection="1">
      <alignment horizontal="center" vertical="center"/>
      <protection hidden="1"/>
    </xf>
    <xf numFmtId="0" fontId="95" fillId="0" borderId="0" xfId="4" applyFont="1" applyAlignment="1" applyProtection="1">
      <alignment horizontal="center"/>
      <protection hidden="1"/>
    </xf>
    <xf numFmtId="0" fontId="96" fillId="0" borderId="0" xfId="4" applyFont="1" applyAlignment="1" applyProtection="1">
      <alignment horizontal="center" vertical="top"/>
      <protection hidden="1"/>
    </xf>
    <xf numFmtId="0" fontId="56" fillId="3" borderId="33" xfId="4" applyFont="1" applyFill="1" applyBorder="1" applyAlignment="1" applyProtection="1">
      <alignment horizontal="center" vertical="center" wrapText="1"/>
      <protection hidden="1"/>
    </xf>
    <xf numFmtId="0" fontId="0" fillId="0" borderId="0" xfId="0" applyAlignment="1">
      <alignment vertical="center" wrapText="1"/>
    </xf>
    <xf numFmtId="0" fontId="102" fillId="0" borderId="3" xfId="4" applyFont="1" applyBorder="1" applyAlignment="1" applyProtection="1">
      <alignment horizontal="center" vertical="center"/>
      <protection hidden="1"/>
    </xf>
    <xf numFmtId="0" fontId="102" fillId="0" borderId="3" xfId="0" applyFont="1" applyBorder="1" applyAlignment="1">
      <alignment horizontal="center" vertical="center"/>
    </xf>
    <xf numFmtId="14" fontId="103" fillId="0" borderId="36" xfId="4" applyNumberFormat="1" applyFont="1" applyBorder="1" applyAlignment="1" applyProtection="1">
      <alignment horizontal="center"/>
      <protection hidden="1"/>
    </xf>
    <xf numFmtId="0" fontId="103" fillId="0" borderId="36" xfId="4" applyFont="1" applyBorder="1" applyAlignment="1" applyProtection="1">
      <alignment horizontal="center"/>
      <protection hidden="1"/>
    </xf>
    <xf numFmtId="0" fontId="97" fillId="39" borderId="80" xfId="4" applyFont="1" applyFill="1" applyBorder="1" applyAlignment="1" applyProtection="1">
      <alignment horizontal="center" vertical="center"/>
      <protection hidden="1"/>
    </xf>
    <xf numFmtId="0" fontId="97" fillId="39" borderId="81" xfId="4" applyFont="1" applyFill="1" applyBorder="1" applyAlignment="1" applyProtection="1">
      <alignment horizontal="center" vertical="center"/>
      <protection hidden="1"/>
    </xf>
    <xf numFmtId="0" fontId="97" fillId="39" borderId="82" xfId="4" applyFont="1" applyFill="1" applyBorder="1" applyAlignment="1" applyProtection="1">
      <alignment horizontal="center" vertical="center"/>
      <protection hidden="1"/>
    </xf>
    <xf numFmtId="0" fontId="2" fillId="0" borderId="5" xfId="4" applyBorder="1" applyAlignment="1">
      <alignment vertical="center"/>
    </xf>
    <xf numFmtId="0" fontId="2" fillId="0" borderId="16" xfId="4" applyBorder="1" applyAlignment="1">
      <alignment vertical="center"/>
    </xf>
    <xf numFmtId="0" fontId="2" fillId="0" borderId="4" xfId="4" applyBorder="1" applyAlignment="1">
      <alignment vertical="center"/>
    </xf>
    <xf numFmtId="0" fontId="2" fillId="0" borderId="5" xfId="4" applyBorder="1" applyAlignment="1">
      <alignment horizontal="center" vertical="center"/>
    </xf>
    <xf numFmtId="0" fontId="2" fillId="0" borderId="6" xfId="4" applyBorder="1" applyAlignment="1">
      <alignment horizontal="center" vertical="center"/>
    </xf>
    <xf numFmtId="0" fontId="21" fillId="0" borderId="55" xfId="4" applyFont="1" applyBorder="1" applyAlignment="1">
      <alignment vertical="center"/>
    </xf>
    <xf numFmtId="0" fontId="21" fillId="0" borderId="13" xfId="4" applyFont="1" applyBorder="1" applyAlignment="1">
      <alignment vertical="center"/>
    </xf>
    <xf numFmtId="0" fontId="0" fillId="0" borderId="4" xfId="0" applyBorder="1" applyAlignment="1">
      <alignment horizontal="center" vertical="center"/>
    </xf>
    <xf numFmtId="0" fontId="2" fillId="0" borderId="5" xfId="4" applyBorder="1"/>
    <xf numFmtId="0" fontId="0" fillId="0" borderId="4" xfId="0" applyBorder="1"/>
    <xf numFmtId="0" fontId="2" fillId="0" borderId="41" xfId="4" applyBorder="1" applyAlignment="1">
      <alignment horizontal="center" vertical="center"/>
    </xf>
    <xf numFmtId="0" fontId="0" fillId="0" borderId="40" xfId="0" applyBorder="1"/>
    <xf numFmtId="0" fontId="0" fillId="0" borderId="42" xfId="0" applyBorder="1"/>
    <xf numFmtId="0" fontId="0" fillId="0" borderId="16" xfId="0" applyBorder="1"/>
    <xf numFmtId="0" fontId="2" fillId="0" borderId="6" xfId="4" applyBorder="1" applyAlignment="1">
      <alignment vertical="center"/>
    </xf>
    <xf numFmtId="0" fontId="54" fillId="0" borderId="0" xfId="4" applyFont="1" applyAlignment="1">
      <alignment horizontal="center" vertical="center"/>
    </xf>
    <xf numFmtId="0" fontId="0" fillId="0" borderId="0" xfId="0" applyAlignment="1">
      <alignment horizontal="center" vertical="center"/>
    </xf>
    <xf numFmtId="0" fontId="55" fillId="0" borderId="0" xfId="4" applyFont="1" applyAlignment="1">
      <alignment horizontal="center" vertical="center"/>
    </xf>
    <xf numFmtId="0" fontId="101" fillId="48" borderId="0" xfId="4" applyFont="1" applyFill="1" applyAlignment="1">
      <alignment horizontal="center" vertical="center"/>
    </xf>
    <xf numFmtId="0" fontId="18" fillId="0" borderId="55" xfId="4" applyFont="1" applyBorder="1" applyAlignment="1">
      <alignment horizontal="center" vertical="center"/>
    </xf>
    <xf numFmtId="0" fontId="9" fillId="0" borderId="6" xfId="4" applyFont="1" applyBorder="1" applyAlignment="1">
      <alignment horizontal="center" vertical="center" wrapText="1"/>
    </xf>
    <xf numFmtId="0" fontId="5" fillId="0" borderId="0" xfId="4" applyFont="1" applyAlignment="1">
      <alignment horizontal="center" vertical="center"/>
    </xf>
    <xf numFmtId="0" fontId="2" fillId="0" borderId="12" xfId="4" applyBorder="1" applyAlignment="1">
      <alignment horizontal="center" vertical="center"/>
    </xf>
    <xf numFmtId="0" fontId="8" fillId="0" borderId="6" xfId="4" applyFont="1" applyBorder="1" applyAlignment="1">
      <alignment horizontal="center" vertical="center"/>
    </xf>
    <xf numFmtId="0" fontId="15" fillId="49" borderId="0" xfId="4" applyFont="1" applyFill="1" applyAlignment="1">
      <alignment horizontal="center" vertical="center"/>
    </xf>
    <xf numFmtId="0" fontId="8" fillId="3" borderId="71" xfId="4" applyFont="1" applyFill="1" applyBorder="1" applyAlignment="1">
      <alignment horizontal="center" vertical="center"/>
    </xf>
    <xf numFmtId="0" fontId="6" fillId="6" borderId="71" xfId="4" applyFont="1" applyFill="1" applyBorder="1" applyAlignment="1">
      <alignment horizontal="center" vertical="center"/>
    </xf>
    <xf numFmtId="0" fontId="3" fillId="0" borderId="4" xfId="4" applyFont="1" applyBorder="1" applyAlignment="1">
      <alignment horizontal="center" vertical="center"/>
    </xf>
    <xf numFmtId="0" fontId="3" fillId="0" borderId="4" xfId="4" applyFont="1" applyBorder="1" applyAlignment="1">
      <alignment horizontal="left" vertical="center"/>
    </xf>
  </cellXfs>
  <cellStyles count="42">
    <cellStyle name="Euro" xfId="1" xr:uid="{00000000-0005-0000-0000-000000000000}"/>
    <cellStyle name="Euro 2" xfId="12" xr:uid="{00000000-0005-0000-0000-000001000000}"/>
    <cellStyle name="Euro 3" xfId="13" xr:uid="{00000000-0005-0000-0000-000002000000}"/>
    <cellStyle name="Excel Built-in Hyperlink" xfId="14" xr:uid="{00000000-0005-0000-0000-000003000000}"/>
    <cellStyle name="Excel Built-in Normal" xfId="15" xr:uid="{00000000-0005-0000-0000-000004000000}"/>
    <cellStyle name="Excel Built-in Normal 2" xfId="16" xr:uid="{00000000-0005-0000-0000-000005000000}"/>
    <cellStyle name="Excel Built-in Normal 3" xfId="17" xr:uid="{00000000-0005-0000-0000-000006000000}"/>
    <cellStyle name="Heading" xfId="18" xr:uid="{00000000-0005-0000-0000-000007000000}"/>
    <cellStyle name="Heading1" xfId="19" xr:uid="{00000000-0005-0000-0000-000008000000}"/>
    <cellStyle name="Lien hypertexte" xfId="9" builtinId="8"/>
    <cellStyle name="Lien hypertexte 2" xfId="2" xr:uid="{00000000-0005-0000-0000-00000A000000}"/>
    <cellStyle name="Lien hypertexte 3" xfId="3" xr:uid="{00000000-0005-0000-0000-00000B000000}"/>
    <cellStyle name="Lien hypertexte 4" xfId="11" xr:uid="{00000000-0005-0000-0000-00000C000000}"/>
    <cellStyle name="Lien hypertexte 5" xfId="20" xr:uid="{00000000-0005-0000-0000-00000D000000}"/>
    <cellStyle name="Lien hypertexte 6" xfId="21" xr:uid="{00000000-0005-0000-0000-00000E000000}"/>
    <cellStyle name="Lien hypertexte 7" xfId="22" xr:uid="{00000000-0005-0000-0000-00000F000000}"/>
    <cellStyle name="Milliers 2" xfId="23" xr:uid="{00000000-0005-0000-0000-000010000000}"/>
    <cellStyle name="Monétaire 2" xfId="24" xr:uid="{00000000-0005-0000-0000-000011000000}"/>
    <cellStyle name="Normal" xfId="0" builtinId="0"/>
    <cellStyle name="Normal 10" xfId="25" xr:uid="{00000000-0005-0000-0000-000013000000}"/>
    <cellStyle name="Normal 11" xfId="26" xr:uid="{00000000-0005-0000-0000-000014000000}"/>
    <cellStyle name="Normal 12" xfId="27" xr:uid="{00000000-0005-0000-0000-000015000000}"/>
    <cellStyle name="Normal 13" xfId="28" xr:uid="{00000000-0005-0000-0000-000016000000}"/>
    <cellStyle name="Normal 14" xfId="29" xr:uid="{00000000-0005-0000-0000-000017000000}"/>
    <cellStyle name="Normal 15" xfId="10" xr:uid="{00000000-0005-0000-0000-000018000000}"/>
    <cellStyle name="Normal 16" xfId="30" xr:uid="{00000000-0005-0000-0000-000019000000}"/>
    <cellStyle name="Normal 2" xfId="4" xr:uid="{00000000-0005-0000-0000-00001A000000}"/>
    <cellStyle name="Normal 2 2" xfId="5" xr:uid="{00000000-0005-0000-0000-00001B000000}"/>
    <cellStyle name="Normal 2 2 2" xfId="31" xr:uid="{00000000-0005-0000-0000-00001C000000}"/>
    <cellStyle name="Normal 3" xfId="6" xr:uid="{00000000-0005-0000-0000-00001D000000}"/>
    <cellStyle name="Normal 3 2" xfId="32" xr:uid="{00000000-0005-0000-0000-00001E000000}"/>
    <cellStyle name="Normal 4" xfId="33" xr:uid="{00000000-0005-0000-0000-00001F000000}"/>
    <cellStyle name="Normal 5" xfId="34" xr:uid="{00000000-0005-0000-0000-000020000000}"/>
    <cellStyle name="Normal 6" xfId="35" xr:uid="{00000000-0005-0000-0000-000021000000}"/>
    <cellStyle name="Normal 7" xfId="36" xr:uid="{00000000-0005-0000-0000-000022000000}"/>
    <cellStyle name="Normal 7 2" xfId="37" xr:uid="{00000000-0005-0000-0000-000023000000}"/>
    <cellStyle name="Normal 8" xfId="38" xr:uid="{00000000-0005-0000-0000-000024000000}"/>
    <cellStyle name="Normal 9" xfId="39" xr:uid="{00000000-0005-0000-0000-000025000000}"/>
    <cellStyle name="Normal_Feuil1" xfId="7" xr:uid="{00000000-0005-0000-0000-000026000000}"/>
    <cellStyle name="Result" xfId="40" xr:uid="{00000000-0005-0000-0000-000027000000}"/>
    <cellStyle name="Result2" xfId="41" xr:uid="{00000000-0005-0000-0000-000028000000}"/>
    <cellStyle name="Style 1" xfId="8" xr:uid="{00000000-0005-0000-0000-000029000000}"/>
  </cellStyles>
  <dxfs count="19">
    <dxf>
      <fill>
        <patternFill>
          <bgColor rgb="FFFFFF00"/>
        </patternFill>
      </fill>
    </dxf>
    <dxf>
      <fill>
        <patternFill>
          <bgColor theme="0"/>
        </patternFill>
      </fill>
    </dxf>
    <dxf>
      <fill>
        <patternFill>
          <bgColor rgb="FFFFFF00"/>
        </patternFill>
      </fill>
    </dxf>
    <dxf>
      <fill>
        <patternFill>
          <bgColor theme="0"/>
        </patternFill>
      </fill>
    </dxf>
    <dxf>
      <font>
        <color rgb="FF002060"/>
      </font>
      <fill>
        <patternFill>
          <bgColor theme="8" tint="0.59996337778862885"/>
        </patternFill>
      </fill>
    </dxf>
    <dxf>
      <font>
        <color rgb="FFFF0000"/>
      </font>
      <fill>
        <patternFill>
          <bgColor theme="5" tint="0.59996337778862885"/>
        </patternFill>
      </fill>
    </dxf>
    <dxf>
      <font>
        <color theme="5" tint="0.39994506668294322"/>
      </font>
      <fill>
        <patternFill>
          <bgColor theme="5" tint="0.39994506668294322"/>
        </patternFill>
      </fill>
    </dxf>
    <dxf>
      <font>
        <color theme="9" tint="0.39994506668294322"/>
      </font>
      <fill>
        <patternFill>
          <bgColor theme="9" tint="0.39994506668294322"/>
        </patternFill>
      </fill>
    </dxf>
    <dxf>
      <font>
        <color rgb="FF00B0F0"/>
      </font>
      <fill>
        <patternFill>
          <bgColor rgb="FF00B0F0"/>
        </patternFill>
      </fill>
    </dxf>
    <dxf>
      <font>
        <color rgb="FF92D050"/>
      </font>
      <fill>
        <patternFill>
          <bgColor rgb="FF92D050"/>
        </patternFill>
      </fill>
    </dxf>
    <dxf>
      <font>
        <color rgb="FF92D050"/>
      </font>
      <fill>
        <patternFill>
          <bgColor rgb="FF92D050"/>
        </patternFill>
      </fill>
    </dxf>
    <dxf>
      <font>
        <color theme="9" tint="0.39994506668294322"/>
      </font>
      <fill>
        <patternFill>
          <bgColor theme="9" tint="0.39994506668294322"/>
        </patternFill>
      </fill>
    </dxf>
    <dxf>
      <font>
        <color theme="0"/>
      </font>
    </dxf>
    <dxf>
      <font>
        <b/>
        <i val="0"/>
        <strike val="0"/>
        <condense val="0"/>
        <extend val="0"/>
        <outline val="0"/>
        <shadow val="0"/>
        <u val="none"/>
        <vertAlign val="baseline"/>
        <sz val="10"/>
        <color rgb="FF000000"/>
        <name val="Calibri"/>
        <scheme val="none"/>
      </font>
      <fill>
        <patternFill patternType="solid">
          <fgColor rgb="FFDBDBDB"/>
          <bgColor rgb="FFDBDBDB"/>
        </patternFill>
      </fill>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i val="0"/>
        <strike val="0"/>
        <condense val="0"/>
        <extend val="0"/>
        <outline val="0"/>
        <shadow val="0"/>
        <u val="none"/>
        <vertAlign val="baseline"/>
        <sz val="12"/>
        <color rgb="FF000000"/>
        <name val="Calibri"/>
        <scheme val="none"/>
      </font>
      <fill>
        <patternFill patternType="solid">
          <fgColor rgb="FFDBDBDB"/>
          <bgColor rgb="FFDBDBDB"/>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indexed="64"/>
        </top>
      </border>
    </dxf>
    <dxf>
      <border outline="0">
        <top style="thin">
          <color theme="0"/>
        </top>
        <bottom style="thin">
          <color indexed="64"/>
        </bottom>
      </border>
    </dxf>
    <dxf>
      <border outline="0">
        <bottom style="thin">
          <color theme="0"/>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theme="0"/>
        </left>
        <right style="thin">
          <color theme="0"/>
        </right>
        <top/>
        <bottom/>
      </border>
    </dxf>
  </dxfs>
  <tableStyles count="0" defaultTableStyle="TableStyleMedium2" defaultPivotStyle="PivotStyleLight16"/>
  <colors>
    <mruColors>
      <color rgb="FFFFCC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2</xdr:col>
      <xdr:colOff>283845</xdr:colOff>
      <xdr:row>5</xdr:row>
      <xdr:rowOff>123825</xdr:rowOff>
    </xdr:from>
    <xdr:to>
      <xdr:col>4</xdr:col>
      <xdr:colOff>2223182</xdr:colOff>
      <xdr:row>5</xdr:row>
      <xdr:rowOff>931545</xdr:rowOff>
    </xdr:to>
    <xdr:sp macro="" textlink="">
      <xdr:nvSpPr>
        <xdr:cNvPr id="2" name="WordArt 1">
          <a:extLst>
            <a:ext uri="{FF2B5EF4-FFF2-40B4-BE49-F238E27FC236}">
              <a16:creationId xmlns:a16="http://schemas.microsoft.com/office/drawing/2014/main" id="{00000000-0008-0000-0200-000002000000}"/>
            </a:ext>
          </a:extLst>
        </xdr:cNvPr>
        <xdr:cNvSpPr>
          <a:spLocks noChangeArrowheads="1" noChangeShapeType="1" noTextEdit="1"/>
        </xdr:cNvSpPr>
      </xdr:nvSpPr>
      <xdr:spPr bwMode="auto">
        <a:xfrm>
          <a:off x="1581150" y="1457325"/>
          <a:ext cx="4000500" cy="800100"/>
        </a:xfrm>
        <a:prstGeom prst="rect">
          <a:avLst/>
        </a:prstGeom>
      </xdr:spPr>
      <xdr:txBody>
        <a:bodyPr wrap="none" fromWordArt="1">
          <a:prstTxWarp prst="textPlain">
            <a:avLst>
              <a:gd name="adj" fmla="val 50000"/>
            </a:avLst>
          </a:prstTxWarp>
        </a:bodyPr>
        <a:lstStyle/>
        <a:p>
          <a:pPr algn="dist" rtl="0">
            <a:buNone/>
          </a:pPr>
          <a:r>
            <a:rPr lang="fr-FR" sz="4000" b="1" kern="10" cap="none" spc="0">
              <a:ln w="13462">
                <a:solidFill>
                  <a:schemeClr val="bg1"/>
                </a:solidFill>
                <a:prstDash val="solid"/>
              </a:ln>
              <a:solidFill>
                <a:schemeClr val="tx1">
                  <a:lumMod val="85000"/>
                  <a:lumOff val="15000"/>
                </a:schemeClr>
              </a:solidFill>
              <a:effectLst>
                <a:outerShdw dist="38100" dir="2700000" algn="bl" rotWithShape="0">
                  <a:schemeClr val="accent5"/>
                </a:outerShdw>
              </a:effectLst>
              <a:latin typeface="Impact"/>
            </a:rPr>
            <a:t>dossier licences</a:t>
          </a:r>
        </a:p>
      </xdr:txBody>
    </xdr:sp>
    <xdr:clientData/>
  </xdr:twoCellAnchor>
  <xdr:twoCellAnchor>
    <xdr:from>
      <xdr:col>6</xdr:col>
      <xdr:colOff>236219</xdr:colOff>
      <xdr:row>5</xdr:row>
      <xdr:rowOff>304800</xdr:rowOff>
    </xdr:from>
    <xdr:to>
      <xdr:col>12</xdr:col>
      <xdr:colOff>188595</xdr:colOff>
      <xdr:row>6</xdr:row>
      <xdr:rowOff>1000125</xdr:rowOff>
    </xdr:to>
    <xdr:sp macro="" textlink="">
      <xdr:nvSpPr>
        <xdr:cNvPr id="3" name="Bulle ronde 2">
          <a:extLst>
            <a:ext uri="{FF2B5EF4-FFF2-40B4-BE49-F238E27FC236}">
              <a16:creationId xmlns:a16="http://schemas.microsoft.com/office/drawing/2014/main" id="{00000000-0008-0000-0200-000003000000}"/>
            </a:ext>
          </a:extLst>
        </xdr:cNvPr>
        <xdr:cNvSpPr/>
      </xdr:nvSpPr>
      <xdr:spPr>
        <a:xfrm>
          <a:off x="7477124" y="1638300"/>
          <a:ext cx="2600326" cy="1704975"/>
        </a:xfrm>
        <a:prstGeom prst="wedgeEllipseCallout">
          <a:avLst>
            <a:gd name="adj1" fmla="val -151433"/>
            <a:gd name="adj2" fmla="val 27194"/>
          </a:avLst>
        </a:prstGeom>
        <a:solidFill>
          <a:srgbClr val="FF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1300"/>
            </a:lnSpc>
          </a:pPr>
          <a:r>
            <a:rPr lang="fr-FR" sz="1200" b="1">
              <a:solidFill>
                <a:srgbClr val="C00000"/>
              </a:solidFill>
            </a:rPr>
            <a:t>Vous devez impérativement indiquer</a:t>
          </a:r>
          <a:r>
            <a:rPr lang="fr-FR" sz="1200" b="1" baseline="0">
              <a:solidFill>
                <a:srgbClr val="C00000"/>
              </a:solidFill>
            </a:rPr>
            <a:t> l'année pour laquelle vous faites votre demande de licence</a:t>
          </a:r>
        </a:p>
        <a:p>
          <a:pPr algn="ctr">
            <a:lnSpc>
              <a:spcPts val="1400"/>
            </a:lnSpc>
          </a:pPr>
          <a:endParaRPr lang="fr-FR" sz="1200" b="1">
            <a:solidFill>
              <a:srgbClr val="C00000"/>
            </a:solidFill>
          </a:endParaRPr>
        </a:p>
      </xdr:txBody>
    </xdr:sp>
    <xdr:clientData/>
  </xdr:twoCellAnchor>
  <xdr:twoCellAnchor>
    <xdr:from>
      <xdr:col>6</xdr:col>
      <xdr:colOff>407670</xdr:colOff>
      <xdr:row>2</xdr:row>
      <xdr:rowOff>38100</xdr:rowOff>
    </xdr:from>
    <xdr:to>
      <xdr:col>11</xdr:col>
      <xdr:colOff>584837</xdr:colOff>
      <xdr:row>4</xdr:row>
      <xdr:rowOff>276225</xdr:rowOff>
    </xdr:to>
    <xdr:sp macro="" textlink="">
      <xdr:nvSpPr>
        <xdr:cNvPr id="8" name="Rectangle à coins arrondis 7">
          <a:extLst>
            <a:ext uri="{FF2B5EF4-FFF2-40B4-BE49-F238E27FC236}">
              <a16:creationId xmlns:a16="http://schemas.microsoft.com/office/drawing/2014/main" id="{00000000-0008-0000-0200-000008000000}"/>
            </a:ext>
          </a:extLst>
        </xdr:cNvPr>
        <xdr:cNvSpPr/>
      </xdr:nvSpPr>
      <xdr:spPr>
        <a:xfrm>
          <a:off x="7648575" y="628650"/>
          <a:ext cx="2057400" cy="781050"/>
        </a:xfrm>
        <a:prstGeom prst="roundRect">
          <a:avLst/>
        </a:prstGeom>
        <a:solidFill>
          <a:srgbClr val="00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ysClr val="windowText" lastClr="000000"/>
              </a:solidFill>
            </a:rPr>
            <a:t>N° de Club à</a:t>
          </a:r>
          <a:r>
            <a:rPr lang="fr-FR" sz="1400" b="1" baseline="0">
              <a:solidFill>
                <a:sysClr val="windowText" lastClr="000000"/>
              </a:solidFill>
            </a:rPr>
            <a:t> renseigner</a:t>
          </a:r>
        </a:p>
        <a:p>
          <a:pPr algn="ctr"/>
          <a:r>
            <a:rPr lang="fr-FR" sz="1400" b="1" baseline="0">
              <a:solidFill>
                <a:sysClr val="windowText" lastClr="000000"/>
              </a:solidFill>
            </a:rPr>
            <a:t>OBIGATOIREMENT</a:t>
          </a:r>
        </a:p>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27</xdr:row>
          <xdr:rowOff>228600</xdr:rowOff>
        </xdr:from>
        <xdr:to>
          <xdr:col>9</xdr:col>
          <xdr:colOff>304800</xdr:colOff>
          <xdr:row>29</xdr:row>
          <xdr:rowOff>28575</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4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666750</xdr:colOff>
          <xdr:row>29</xdr:row>
          <xdr:rowOff>142875</xdr:rowOff>
        </xdr:from>
        <xdr:to>
          <xdr:col>1</xdr:col>
          <xdr:colOff>66675</xdr:colOff>
          <xdr:row>30</xdr:row>
          <xdr:rowOff>209550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4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31</xdr:row>
          <xdr:rowOff>38100</xdr:rowOff>
        </xdr:from>
        <xdr:to>
          <xdr:col>9</xdr:col>
          <xdr:colOff>304800</xdr:colOff>
          <xdr:row>32</xdr:row>
          <xdr:rowOff>114300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4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85725</xdr:rowOff>
        </xdr:from>
        <xdr:to>
          <xdr:col>9</xdr:col>
          <xdr:colOff>304800</xdr:colOff>
          <xdr:row>30</xdr:row>
          <xdr:rowOff>161925</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4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34</xdr:row>
          <xdr:rowOff>9525</xdr:rowOff>
        </xdr:from>
        <xdr:to>
          <xdr:col>0</xdr:col>
          <xdr:colOff>876300</xdr:colOff>
          <xdr:row>34</xdr:row>
          <xdr:rowOff>209550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4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1209675</xdr:colOff>
          <xdr:row>35</xdr:row>
          <xdr:rowOff>0</xdr:rowOff>
        </xdr:from>
        <xdr:to>
          <xdr:col>4</xdr:col>
          <xdr:colOff>1400175</xdr:colOff>
          <xdr:row>36</xdr:row>
          <xdr:rowOff>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4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36</xdr:row>
          <xdr:rowOff>9525</xdr:rowOff>
        </xdr:from>
        <xdr:to>
          <xdr:col>0</xdr:col>
          <xdr:colOff>876300</xdr:colOff>
          <xdr:row>37</xdr:row>
          <xdr:rowOff>47625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4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26</xdr:row>
          <xdr:rowOff>9525</xdr:rowOff>
        </xdr:from>
        <xdr:to>
          <xdr:col>0</xdr:col>
          <xdr:colOff>876300</xdr:colOff>
          <xdr:row>26</xdr:row>
          <xdr:rowOff>209550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4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27</xdr:row>
          <xdr:rowOff>9525</xdr:rowOff>
        </xdr:from>
        <xdr:to>
          <xdr:col>0</xdr:col>
          <xdr:colOff>876300</xdr:colOff>
          <xdr:row>27</xdr:row>
          <xdr:rowOff>209550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4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30</xdr:row>
          <xdr:rowOff>9525</xdr:rowOff>
        </xdr:from>
        <xdr:to>
          <xdr:col>0</xdr:col>
          <xdr:colOff>876300</xdr:colOff>
          <xdr:row>30</xdr:row>
          <xdr:rowOff>209550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4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31</xdr:row>
          <xdr:rowOff>9525</xdr:rowOff>
        </xdr:from>
        <xdr:to>
          <xdr:col>0</xdr:col>
          <xdr:colOff>876300</xdr:colOff>
          <xdr:row>32</xdr:row>
          <xdr:rowOff>47625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4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1190625</xdr:colOff>
      <xdr:row>12</xdr:row>
      <xdr:rowOff>200024</xdr:rowOff>
    </xdr:from>
    <xdr:to>
      <xdr:col>3</xdr:col>
      <xdr:colOff>1390650</xdr:colOff>
      <xdr:row>13</xdr:row>
      <xdr:rowOff>200024</xdr:rowOff>
    </xdr:to>
    <xdr:sp macro="" textlink="">
      <xdr:nvSpPr>
        <xdr:cNvPr id="7" name="Rectangle 6">
          <a:extLst>
            <a:ext uri="{FF2B5EF4-FFF2-40B4-BE49-F238E27FC236}">
              <a16:creationId xmlns:a16="http://schemas.microsoft.com/office/drawing/2014/main" id="{00000000-0008-0000-0500-000007000000}"/>
            </a:ext>
          </a:extLst>
        </xdr:cNvPr>
        <xdr:cNvSpPr/>
      </xdr:nvSpPr>
      <xdr:spPr>
        <a:xfrm>
          <a:off x="4248150" y="2905124"/>
          <a:ext cx="200025" cy="2000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mc:AlternateContent xmlns:mc="http://schemas.openxmlformats.org/markup-compatibility/2006">
    <mc:Choice xmlns:a14="http://schemas.microsoft.com/office/drawing/2010/main" Requires="a14">
      <xdr:twoCellAnchor editAs="oneCell">
        <xdr:from>
          <xdr:col>0</xdr:col>
          <xdr:colOff>676275</xdr:colOff>
          <xdr:row>23</xdr:row>
          <xdr:rowOff>9525</xdr:rowOff>
        </xdr:from>
        <xdr:to>
          <xdr:col>0</xdr:col>
          <xdr:colOff>866775</xdr:colOff>
          <xdr:row>23</xdr:row>
          <xdr:rowOff>200025</xdr:rowOff>
        </xdr:to>
        <xdr:sp macro="" textlink="">
          <xdr:nvSpPr>
            <xdr:cNvPr id="4228" name="Check Box 132" hidden="1">
              <a:extLst>
                <a:ext uri="{63B3BB69-23CF-44E3-9099-C40C66FF867C}">
                  <a14:compatExt spid="_x0000_s4228"/>
                </a:ext>
                <a:ext uri="{FF2B5EF4-FFF2-40B4-BE49-F238E27FC236}">
                  <a16:creationId xmlns:a16="http://schemas.microsoft.com/office/drawing/2014/main" id="{00000000-0008-0000-0500-00008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24</xdr:row>
          <xdr:rowOff>0</xdr:rowOff>
        </xdr:from>
        <xdr:to>
          <xdr:col>5</xdr:col>
          <xdr:colOff>742950</xdr:colOff>
          <xdr:row>24</xdr:row>
          <xdr:rowOff>190500</xdr:rowOff>
        </xdr:to>
        <xdr:sp macro="" textlink="">
          <xdr:nvSpPr>
            <xdr:cNvPr id="4231" name="Check Box 135" hidden="1">
              <a:extLst>
                <a:ext uri="{63B3BB69-23CF-44E3-9099-C40C66FF867C}">
                  <a14:compatExt spid="_x0000_s4231"/>
                </a:ext>
                <a:ext uri="{FF2B5EF4-FFF2-40B4-BE49-F238E27FC236}">
                  <a16:creationId xmlns:a16="http://schemas.microsoft.com/office/drawing/2014/main" id="{00000000-0008-0000-0500-00008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25</xdr:row>
          <xdr:rowOff>9525</xdr:rowOff>
        </xdr:from>
        <xdr:to>
          <xdr:col>0</xdr:col>
          <xdr:colOff>866775</xdr:colOff>
          <xdr:row>25</xdr:row>
          <xdr:rowOff>200025</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5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15</xdr:row>
          <xdr:rowOff>9525</xdr:rowOff>
        </xdr:from>
        <xdr:to>
          <xdr:col>0</xdr:col>
          <xdr:colOff>866775</xdr:colOff>
          <xdr:row>15</xdr:row>
          <xdr:rowOff>200025</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500-00008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847725</xdr:colOff>
          <xdr:row>13</xdr:row>
          <xdr:rowOff>9525</xdr:rowOff>
        </xdr:from>
        <xdr:to>
          <xdr:col>2</xdr:col>
          <xdr:colOff>1038225</xdr:colOff>
          <xdr:row>14</xdr:row>
          <xdr:rowOff>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5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257175</xdr:colOff>
          <xdr:row>13</xdr:row>
          <xdr:rowOff>19050</xdr:rowOff>
        </xdr:from>
        <xdr:to>
          <xdr:col>2</xdr:col>
          <xdr:colOff>0</xdr:colOff>
          <xdr:row>14</xdr:row>
          <xdr:rowOff>9525</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500-00008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xdr:row>
          <xdr:rowOff>9525</xdr:rowOff>
        </xdr:from>
        <xdr:to>
          <xdr:col>4</xdr:col>
          <xdr:colOff>371475</xdr:colOff>
          <xdr:row>14</xdr:row>
          <xdr:rowOff>0</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500-00008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16</xdr:row>
          <xdr:rowOff>9525</xdr:rowOff>
        </xdr:from>
        <xdr:to>
          <xdr:col>0</xdr:col>
          <xdr:colOff>866775</xdr:colOff>
          <xdr:row>16</xdr:row>
          <xdr:rowOff>200025</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500-00008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19</xdr:row>
          <xdr:rowOff>9525</xdr:rowOff>
        </xdr:from>
        <xdr:to>
          <xdr:col>0</xdr:col>
          <xdr:colOff>866775</xdr:colOff>
          <xdr:row>19</xdr:row>
          <xdr:rowOff>200025</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500-00008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676275</xdr:colOff>
          <xdr:row>20</xdr:row>
          <xdr:rowOff>9525</xdr:rowOff>
        </xdr:from>
        <xdr:to>
          <xdr:col>0</xdr:col>
          <xdr:colOff>866775</xdr:colOff>
          <xdr:row>20</xdr:row>
          <xdr:rowOff>200025</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500-00009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800100</xdr:colOff>
      <xdr:row>39</xdr:row>
      <xdr:rowOff>167256</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5372100" cy="7596756"/>
        </a:xfrm>
        <a:prstGeom prst="rect">
          <a:avLst/>
        </a:prstGeom>
      </xdr:spPr>
    </xdr:pic>
    <xdr:clientData/>
  </xdr:twoCellAnchor>
  <xdr:twoCellAnchor editAs="oneCell">
    <xdr:from>
      <xdr:col>0</xdr:col>
      <xdr:colOff>28575</xdr:colOff>
      <xdr:row>50</xdr:row>
      <xdr:rowOff>25988</xdr:rowOff>
    </xdr:from>
    <xdr:to>
      <xdr:col>6</xdr:col>
      <xdr:colOff>742950</xdr:colOff>
      <xdr:row>89</xdr:row>
      <xdr:rowOff>72021</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28575" y="9550988"/>
          <a:ext cx="5286375" cy="74755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35</xdr:col>
      <xdr:colOff>323850</xdr:colOff>
      <xdr:row>21</xdr:row>
      <xdr:rowOff>28575</xdr:rowOff>
    </xdr:from>
    <xdr:to>
      <xdr:col>38</xdr:col>
      <xdr:colOff>339341</xdr:colOff>
      <xdr:row>27</xdr:row>
      <xdr:rowOff>194003</xdr:rowOff>
    </xdr:to>
    <xdr:pic>
      <xdr:nvPicPr>
        <xdr:cNvPr id="3" name="Image 2" descr="Sécurité sociale et voyage, je fais quoi? - Blog voyage femme solo">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6350" y="4381500"/>
          <a:ext cx="3492116" cy="2346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85725</xdr:colOff>
      <xdr:row>0</xdr:row>
      <xdr:rowOff>47621</xdr:rowOff>
    </xdr:from>
    <xdr:ext cx="739310" cy="866778"/>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stretch>
          <a:fillRect/>
        </a:stretch>
      </xdr:blipFill>
      <xdr:spPr>
        <a:xfrm>
          <a:off x="847725" y="47621"/>
          <a:ext cx="739310" cy="866778"/>
        </a:xfrm>
        <a:prstGeom prst="rect">
          <a:avLst/>
        </a:prstGeom>
        <a:noFill/>
        <a:ln cap="flat">
          <a:noFill/>
        </a:ln>
      </xdr:spPr>
    </xdr:pic>
    <xdr:clientData/>
  </xdr:oneCellAnchor>
  <xdr:twoCellAnchor>
    <xdr:from>
      <xdr:col>37</xdr:col>
      <xdr:colOff>438150</xdr:colOff>
      <xdr:row>21</xdr:row>
      <xdr:rowOff>28574</xdr:rowOff>
    </xdr:from>
    <xdr:to>
      <xdr:col>37</xdr:col>
      <xdr:colOff>545908</xdr:colOff>
      <xdr:row>25</xdr:row>
      <xdr:rowOff>38099</xdr:rowOff>
    </xdr:to>
    <xdr:cxnSp macro="">
      <xdr:nvCxnSpPr>
        <xdr:cNvPr id="4" name="Connecteur droit avec flèche 3">
          <a:extLst>
            <a:ext uri="{FF2B5EF4-FFF2-40B4-BE49-F238E27FC236}">
              <a16:creationId xmlns:a16="http://schemas.microsoft.com/office/drawing/2014/main" id="{00000000-0008-0000-0800-000004000000}"/>
            </a:ext>
          </a:extLst>
        </xdr:cNvPr>
        <xdr:cNvCxnSpPr>
          <a:stCxn id="3" idx="0"/>
        </xdr:cNvCxnSpPr>
      </xdr:nvCxnSpPr>
      <xdr:spPr>
        <a:xfrm rot="16200000" flipH="1" flipV="1">
          <a:off x="9783666" y="5132483"/>
          <a:ext cx="1609725" cy="107758"/>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180973</xdr:colOff>
      <xdr:row>25</xdr:row>
      <xdr:rowOff>157163</xdr:rowOff>
    </xdr:from>
    <xdr:to>
      <xdr:col>37</xdr:col>
      <xdr:colOff>657225</xdr:colOff>
      <xdr:row>26</xdr:row>
      <xdr:rowOff>119062</xdr:rowOff>
    </xdr:to>
    <xdr:sp macro="" textlink="">
      <xdr:nvSpPr>
        <xdr:cNvPr id="5" name="Ellipse 4">
          <a:extLst>
            <a:ext uri="{FF2B5EF4-FFF2-40B4-BE49-F238E27FC236}">
              <a16:creationId xmlns:a16="http://schemas.microsoft.com/office/drawing/2014/main" id="{00000000-0008-0000-0800-000005000000}"/>
            </a:ext>
          </a:extLst>
        </xdr:cNvPr>
        <xdr:cNvSpPr/>
      </xdr:nvSpPr>
      <xdr:spPr>
        <a:xfrm rot="5400000">
          <a:off x="10382249" y="6005512"/>
          <a:ext cx="266699" cy="476252"/>
        </a:xfrm>
        <a:prstGeom prst="ellipse">
          <a:avLst/>
        </a:prstGeom>
        <a:noFill/>
        <a:ln w="412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819150</xdr:colOff>
      <xdr:row>3</xdr:row>
      <xdr:rowOff>304800</xdr:rowOff>
    </xdr:from>
    <xdr:to>
      <xdr:col>6</xdr:col>
      <xdr:colOff>304800</xdr:colOff>
      <xdr:row>5</xdr:row>
      <xdr:rowOff>95250</xdr:rowOff>
    </xdr:to>
    <xdr:cxnSp macro="">
      <xdr:nvCxnSpPr>
        <xdr:cNvPr id="7" name="Connecteur droit avec flèche 6">
          <a:extLst>
            <a:ext uri="{FF2B5EF4-FFF2-40B4-BE49-F238E27FC236}">
              <a16:creationId xmlns:a16="http://schemas.microsoft.com/office/drawing/2014/main" id="{00000000-0008-0000-0800-000007000000}"/>
            </a:ext>
          </a:extLst>
        </xdr:cNvPr>
        <xdr:cNvCxnSpPr/>
      </xdr:nvCxnSpPr>
      <xdr:spPr>
        <a:xfrm flipH="1">
          <a:off x="5305425" y="1114425"/>
          <a:ext cx="752475" cy="32385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fPrintsWithSheet="0"/>
  </xdr:twoCellAnchor>
  <xdr:oneCellAnchor>
    <xdr:from>
      <xdr:col>5</xdr:col>
      <xdr:colOff>962025</xdr:colOff>
      <xdr:row>3</xdr:row>
      <xdr:rowOff>38100</xdr:rowOff>
    </xdr:from>
    <xdr:ext cx="1285875" cy="264560"/>
    <xdr:sp macro="" textlink="">
      <xdr:nvSpPr>
        <xdr:cNvPr id="8" name="ZoneTexte 7">
          <a:extLst>
            <a:ext uri="{FF2B5EF4-FFF2-40B4-BE49-F238E27FC236}">
              <a16:creationId xmlns:a16="http://schemas.microsoft.com/office/drawing/2014/main" id="{00000000-0008-0000-0800-000008000000}"/>
            </a:ext>
          </a:extLst>
        </xdr:cNvPr>
        <xdr:cNvSpPr txBox="1"/>
      </xdr:nvSpPr>
      <xdr:spPr>
        <a:xfrm>
          <a:off x="5448300" y="847725"/>
          <a:ext cx="1285875"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a:solidFill>
                <a:schemeClr val="accent1">
                  <a:lumMod val="50000"/>
                </a:schemeClr>
              </a:solidFill>
            </a:rPr>
            <a:t>Liste</a:t>
          </a:r>
          <a:r>
            <a:rPr lang="fr-FR" sz="1100" b="1" baseline="0">
              <a:solidFill>
                <a:schemeClr val="accent1">
                  <a:lumMod val="50000"/>
                </a:schemeClr>
              </a:solidFill>
            </a:rPr>
            <a:t> déroulante </a:t>
          </a:r>
          <a:endParaRPr lang="fr-FR" sz="1100" b="1">
            <a:solidFill>
              <a:schemeClr val="accent1">
                <a:lumMod val="50000"/>
              </a:schemeClr>
            </a:solidFill>
          </a:endParaRPr>
        </a:p>
      </xdr:txBody>
    </xdr:sp>
    <xdr:clientData fPrintsWithSheet="0"/>
  </xdr:oneCellAnchor>
  <xdr:twoCellAnchor>
    <xdr:from>
      <xdr:col>1</xdr:col>
      <xdr:colOff>342900</xdr:colOff>
      <xdr:row>4</xdr:row>
      <xdr:rowOff>161925</xdr:rowOff>
    </xdr:from>
    <xdr:to>
      <xdr:col>1</xdr:col>
      <xdr:colOff>895350</xdr:colOff>
      <xdr:row>6</xdr:row>
      <xdr:rowOff>66675</xdr:rowOff>
    </xdr:to>
    <xdr:cxnSp macro="">
      <xdr:nvCxnSpPr>
        <xdr:cNvPr id="9" name="Connecteur droit avec flèche 8">
          <a:extLst>
            <a:ext uri="{FF2B5EF4-FFF2-40B4-BE49-F238E27FC236}">
              <a16:creationId xmlns:a16="http://schemas.microsoft.com/office/drawing/2014/main" id="{00000000-0008-0000-0800-000009000000}"/>
            </a:ext>
          </a:extLst>
        </xdr:cNvPr>
        <xdr:cNvCxnSpPr/>
      </xdr:nvCxnSpPr>
      <xdr:spPr>
        <a:xfrm>
          <a:off x="1104900" y="1314450"/>
          <a:ext cx="552450" cy="28575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fPrintsWithSheet="0"/>
  </xdr:twoCellAnchor>
  <xdr:oneCellAnchor>
    <xdr:from>
      <xdr:col>0</xdr:col>
      <xdr:colOff>238125</xdr:colOff>
      <xdr:row>3</xdr:row>
      <xdr:rowOff>219075</xdr:rowOff>
    </xdr:from>
    <xdr:ext cx="1371600" cy="264560"/>
    <xdr:sp macro="" textlink="">
      <xdr:nvSpPr>
        <xdr:cNvPr id="13" name="ZoneTexte 12">
          <a:extLst>
            <a:ext uri="{FF2B5EF4-FFF2-40B4-BE49-F238E27FC236}">
              <a16:creationId xmlns:a16="http://schemas.microsoft.com/office/drawing/2014/main" id="{00000000-0008-0000-0800-00000D000000}"/>
            </a:ext>
          </a:extLst>
        </xdr:cNvPr>
        <xdr:cNvSpPr txBox="1"/>
      </xdr:nvSpPr>
      <xdr:spPr>
        <a:xfrm>
          <a:off x="238125" y="1028700"/>
          <a:ext cx="1371600"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100" b="1">
              <a:solidFill>
                <a:schemeClr val="accent1">
                  <a:lumMod val="50000"/>
                </a:schemeClr>
              </a:solidFill>
            </a:rPr>
            <a:t>Liste</a:t>
          </a:r>
          <a:r>
            <a:rPr lang="fr-FR" sz="1100" b="1" baseline="0">
              <a:solidFill>
                <a:schemeClr val="accent1">
                  <a:lumMod val="50000"/>
                </a:schemeClr>
              </a:solidFill>
            </a:rPr>
            <a:t> déroulante </a:t>
          </a:r>
          <a:endParaRPr lang="fr-FR" sz="1100" b="1">
            <a:solidFill>
              <a:schemeClr val="accent1">
                <a:lumMod val="50000"/>
              </a:schemeClr>
            </a:solidFill>
          </a:endParaRPr>
        </a:p>
      </xdr:txBody>
    </xdr:sp>
    <xdr:clientData fPrintsWithSheet="0"/>
  </xdr:oneCellAnchor>
  <xdr:oneCellAnchor>
    <xdr:from>
      <xdr:col>8</xdr:col>
      <xdr:colOff>47625</xdr:colOff>
      <xdr:row>3</xdr:row>
      <xdr:rowOff>276225</xdr:rowOff>
    </xdr:from>
    <xdr:ext cx="1162050" cy="264560"/>
    <xdr:sp macro="" textlink="">
      <xdr:nvSpPr>
        <xdr:cNvPr id="14" name="ZoneTexte 13">
          <a:extLst>
            <a:ext uri="{FF2B5EF4-FFF2-40B4-BE49-F238E27FC236}">
              <a16:creationId xmlns:a16="http://schemas.microsoft.com/office/drawing/2014/main" id="{00000000-0008-0000-0800-00000E000000}"/>
            </a:ext>
          </a:extLst>
        </xdr:cNvPr>
        <xdr:cNvSpPr txBox="1"/>
      </xdr:nvSpPr>
      <xdr:spPr>
        <a:xfrm>
          <a:off x="7372350" y="1085850"/>
          <a:ext cx="1162050"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100" b="1">
              <a:solidFill>
                <a:schemeClr val="accent1">
                  <a:lumMod val="50000"/>
                </a:schemeClr>
              </a:solidFill>
            </a:rPr>
            <a:t>Liste</a:t>
          </a:r>
          <a:r>
            <a:rPr lang="fr-FR" sz="1100" b="1" baseline="0">
              <a:solidFill>
                <a:schemeClr val="accent1">
                  <a:lumMod val="50000"/>
                </a:schemeClr>
              </a:solidFill>
            </a:rPr>
            <a:t> déroulante </a:t>
          </a:r>
          <a:endParaRPr lang="fr-FR" sz="1100" b="1">
            <a:solidFill>
              <a:schemeClr val="accent1">
                <a:lumMod val="50000"/>
              </a:schemeClr>
            </a:solidFill>
          </a:endParaRPr>
        </a:p>
      </xdr:txBody>
    </xdr:sp>
    <xdr:clientData fPrintsWithSheet="0"/>
  </xdr:oneCellAnchor>
  <xdr:twoCellAnchor>
    <xdr:from>
      <xdr:col>7</xdr:col>
      <xdr:colOff>781050</xdr:colOff>
      <xdr:row>5</xdr:row>
      <xdr:rowOff>38100</xdr:rowOff>
    </xdr:from>
    <xdr:to>
      <xdr:col>8</xdr:col>
      <xdr:colOff>628650</xdr:colOff>
      <xdr:row>6</xdr:row>
      <xdr:rowOff>57150</xdr:rowOff>
    </xdr:to>
    <xdr:cxnSp macro="">
      <xdr:nvCxnSpPr>
        <xdr:cNvPr id="16" name="Connecteur droit avec flèche 15">
          <a:extLst>
            <a:ext uri="{FF2B5EF4-FFF2-40B4-BE49-F238E27FC236}">
              <a16:creationId xmlns:a16="http://schemas.microsoft.com/office/drawing/2014/main" id="{00000000-0008-0000-0800-000010000000}"/>
            </a:ext>
          </a:extLst>
        </xdr:cNvPr>
        <xdr:cNvCxnSpPr/>
      </xdr:nvCxnSpPr>
      <xdr:spPr>
        <a:xfrm flipH="1">
          <a:off x="7296150" y="1381125"/>
          <a:ext cx="657225" cy="20955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fPrintsWithSheet="0"/>
  </xdr:twoCellAnchor>
  <xdr:twoCellAnchor>
    <xdr:from>
      <xdr:col>3</xdr:col>
      <xdr:colOff>0</xdr:colOff>
      <xdr:row>16</xdr:row>
      <xdr:rowOff>0</xdr:rowOff>
    </xdr:from>
    <xdr:to>
      <xdr:col>3</xdr:col>
      <xdr:colOff>600075</xdr:colOff>
      <xdr:row>16</xdr:row>
      <xdr:rowOff>133350</xdr:rowOff>
    </xdr:to>
    <xdr:cxnSp macro="">
      <xdr:nvCxnSpPr>
        <xdr:cNvPr id="19" name="Connecteur droit avec flèche 18">
          <a:extLst>
            <a:ext uri="{FF2B5EF4-FFF2-40B4-BE49-F238E27FC236}">
              <a16:creationId xmlns:a16="http://schemas.microsoft.com/office/drawing/2014/main" id="{00000000-0008-0000-0800-000013000000}"/>
            </a:ext>
          </a:extLst>
        </xdr:cNvPr>
        <xdr:cNvCxnSpPr/>
      </xdr:nvCxnSpPr>
      <xdr:spPr>
        <a:xfrm>
          <a:off x="2752725" y="3438525"/>
          <a:ext cx="600075" cy="13335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fPrintsWithSheet="0"/>
  </xdr:twoCellAnchor>
  <xdr:oneCellAnchor>
    <xdr:from>
      <xdr:col>1</xdr:col>
      <xdr:colOff>314325</xdr:colOff>
      <xdr:row>15</xdr:row>
      <xdr:rowOff>104775</xdr:rowOff>
    </xdr:from>
    <xdr:ext cx="1647825" cy="264560"/>
    <xdr:sp macro="" textlink="">
      <xdr:nvSpPr>
        <xdr:cNvPr id="21" name="ZoneTexte 20">
          <a:extLst>
            <a:ext uri="{FF2B5EF4-FFF2-40B4-BE49-F238E27FC236}">
              <a16:creationId xmlns:a16="http://schemas.microsoft.com/office/drawing/2014/main" id="{00000000-0008-0000-0800-000015000000}"/>
            </a:ext>
          </a:extLst>
        </xdr:cNvPr>
        <xdr:cNvSpPr txBox="1"/>
      </xdr:nvSpPr>
      <xdr:spPr>
        <a:xfrm>
          <a:off x="1076325" y="3352800"/>
          <a:ext cx="1647825"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100" b="1">
              <a:solidFill>
                <a:schemeClr val="accent1">
                  <a:lumMod val="50000"/>
                </a:schemeClr>
              </a:solidFill>
            </a:rPr>
            <a:t>Liste</a:t>
          </a:r>
          <a:r>
            <a:rPr lang="fr-FR" sz="1100" b="1" baseline="0">
              <a:solidFill>
                <a:schemeClr val="accent1">
                  <a:lumMod val="50000"/>
                </a:schemeClr>
              </a:solidFill>
            </a:rPr>
            <a:t> déroulante </a:t>
          </a:r>
          <a:endParaRPr lang="fr-FR" sz="1100" b="1">
            <a:solidFill>
              <a:schemeClr val="accent1">
                <a:lumMod val="50000"/>
              </a:schemeClr>
            </a:solidFill>
          </a:endParaRPr>
        </a:p>
      </xdr:txBody>
    </xdr:sp>
    <xdr:clientData fPrintsWithSheet="0"/>
  </xdr:oneCellAnchor>
  <xdr:twoCellAnchor>
    <xdr:from>
      <xdr:col>38</xdr:col>
      <xdr:colOff>142875</xdr:colOff>
      <xdr:row>10</xdr:row>
      <xdr:rowOff>152400</xdr:rowOff>
    </xdr:from>
    <xdr:to>
      <xdr:col>38</xdr:col>
      <xdr:colOff>933450</xdr:colOff>
      <xdr:row>10</xdr:row>
      <xdr:rowOff>171450</xdr:rowOff>
    </xdr:to>
    <xdr:cxnSp macro="">
      <xdr:nvCxnSpPr>
        <xdr:cNvPr id="24" name="Connecteur droit avec flèche 23">
          <a:extLst>
            <a:ext uri="{FF2B5EF4-FFF2-40B4-BE49-F238E27FC236}">
              <a16:creationId xmlns:a16="http://schemas.microsoft.com/office/drawing/2014/main" id="{00000000-0008-0000-0800-000018000000}"/>
            </a:ext>
          </a:extLst>
        </xdr:cNvPr>
        <xdr:cNvCxnSpPr/>
      </xdr:nvCxnSpPr>
      <xdr:spPr>
        <a:xfrm flipH="1" flipV="1">
          <a:off x="12192000" y="2447925"/>
          <a:ext cx="790575" cy="1905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fPrintsWithSheet="0"/>
  </xdr:twoCellAnchor>
  <xdr:oneCellAnchor>
    <xdr:from>
      <xdr:col>38</xdr:col>
      <xdr:colOff>609600</xdr:colOff>
      <xdr:row>11</xdr:row>
      <xdr:rowOff>104775</xdr:rowOff>
    </xdr:from>
    <xdr:ext cx="1162050" cy="436786"/>
    <xdr:sp macro="" textlink="">
      <xdr:nvSpPr>
        <xdr:cNvPr id="26" name="ZoneTexte 25">
          <a:extLst>
            <a:ext uri="{FF2B5EF4-FFF2-40B4-BE49-F238E27FC236}">
              <a16:creationId xmlns:a16="http://schemas.microsoft.com/office/drawing/2014/main" id="{00000000-0008-0000-0800-00001A000000}"/>
            </a:ext>
          </a:extLst>
        </xdr:cNvPr>
        <xdr:cNvSpPr txBox="1"/>
      </xdr:nvSpPr>
      <xdr:spPr>
        <a:xfrm>
          <a:off x="12658725" y="2590800"/>
          <a:ext cx="1162050" cy="43678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fr-FR" sz="1100" b="1">
              <a:solidFill>
                <a:schemeClr val="accent1">
                  <a:lumMod val="50000"/>
                </a:schemeClr>
              </a:solidFill>
            </a:rPr>
            <a:t>A remplir dans sa totalité</a:t>
          </a:r>
        </a:p>
      </xdr:txBody>
    </xdr:sp>
    <xdr:clientData fPrintsWithSheet="0"/>
  </xdr:oneCellAnchor>
  <xdr:twoCellAnchor>
    <xdr:from>
      <xdr:col>38</xdr:col>
      <xdr:colOff>95250</xdr:colOff>
      <xdr:row>4</xdr:row>
      <xdr:rowOff>66675</xdr:rowOff>
    </xdr:from>
    <xdr:to>
      <xdr:col>38</xdr:col>
      <xdr:colOff>104775</xdr:colOff>
      <xdr:row>19</xdr:row>
      <xdr:rowOff>0</xdr:rowOff>
    </xdr:to>
    <xdr:cxnSp macro="">
      <xdr:nvCxnSpPr>
        <xdr:cNvPr id="33" name="Connecteur droit avec flèche 32">
          <a:extLst>
            <a:ext uri="{FF2B5EF4-FFF2-40B4-BE49-F238E27FC236}">
              <a16:creationId xmlns:a16="http://schemas.microsoft.com/office/drawing/2014/main" id="{00000000-0008-0000-0800-000021000000}"/>
            </a:ext>
          </a:extLst>
        </xdr:cNvPr>
        <xdr:cNvCxnSpPr/>
      </xdr:nvCxnSpPr>
      <xdr:spPr>
        <a:xfrm>
          <a:off x="12144375" y="1219200"/>
          <a:ext cx="9525" cy="2790825"/>
        </a:xfrm>
        <a:prstGeom prst="straightConnector1">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35</xdr:col>
      <xdr:colOff>304799</xdr:colOff>
      <xdr:row>3</xdr:row>
      <xdr:rowOff>0</xdr:rowOff>
    </xdr:from>
    <xdr:ext cx="5124451" cy="264560"/>
    <xdr:sp macro="" textlink="">
      <xdr:nvSpPr>
        <xdr:cNvPr id="41" name="ZoneTexte 40">
          <a:extLst>
            <a:ext uri="{FF2B5EF4-FFF2-40B4-BE49-F238E27FC236}">
              <a16:creationId xmlns:a16="http://schemas.microsoft.com/office/drawing/2014/main" id="{00000000-0008-0000-0800-000029000000}"/>
            </a:ext>
          </a:extLst>
        </xdr:cNvPr>
        <xdr:cNvSpPr txBox="1"/>
      </xdr:nvSpPr>
      <xdr:spPr>
        <a:xfrm>
          <a:off x="8877299" y="809625"/>
          <a:ext cx="5124451" cy="264560"/>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100" b="1" i="1">
              <a:solidFill>
                <a:srgbClr val="FFFF00"/>
              </a:solidFill>
            </a:rPr>
            <a:t>POUR</a:t>
          </a:r>
          <a:r>
            <a:rPr lang="fr-FR" sz="1100" b="1" i="1" baseline="0">
              <a:solidFill>
                <a:srgbClr val="FFFF00"/>
              </a:solidFill>
            </a:rPr>
            <a:t> LES LISTES DÉROULANTES- MERCI DE CLIQUEZ SUR LE CHOIX QUI CORRESPOND</a:t>
          </a:r>
          <a:endParaRPr lang="fr-FR" sz="1100" b="1" i="1">
            <a:solidFill>
              <a:srgbClr val="FFFF00"/>
            </a:solidFill>
          </a:endParaRPr>
        </a:p>
      </xdr:txBody>
    </xdr:sp>
    <xdr:clientData fPrintsWithSheet="0"/>
  </xdr:oneCellAnchor>
  <xdr:twoCellAnchor editAs="oneCell">
    <xdr:from>
      <xdr:col>35</xdr:col>
      <xdr:colOff>19050</xdr:colOff>
      <xdr:row>2</xdr:row>
      <xdr:rowOff>323850</xdr:rowOff>
    </xdr:from>
    <xdr:to>
      <xdr:col>35</xdr:col>
      <xdr:colOff>266699</xdr:colOff>
      <xdr:row>3</xdr:row>
      <xdr:rowOff>238124</xdr:rowOff>
    </xdr:to>
    <xdr:pic>
      <xdr:nvPicPr>
        <xdr:cNvPr id="42" name="Image 41" descr="688 800+ Panneau Attention Photos, taleaux et images libre de droits -  iStock | Warning, Panneau danger, Attention danger">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91550" y="800100"/>
          <a:ext cx="247649" cy="247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23</xdr:row>
          <xdr:rowOff>47625</xdr:rowOff>
        </xdr:from>
        <xdr:to>
          <xdr:col>1</xdr:col>
          <xdr:colOff>323850</xdr:colOff>
          <xdr:row>24</xdr:row>
          <xdr:rowOff>428625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800-00001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xdr:col>
          <xdr:colOff>314325</xdr:colOff>
          <xdr:row>25</xdr:row>
          <xdr:rowOff>257175</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800-00001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171450</xdr:rowOff>
        </xdr:from>
        <xdr:to>
          <xdr:col>1</xdr:col>
          <xdr:colOff>304800</xdr:colOff>
          <xdr:row>36</xdr:row>
          <xdr:rowOff>200025</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800-00001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36</xdr:row>
          <xdr:rowOff>514350</xdr:rowOff>
        </xdr:from>
        <xdr:to>
          <xdr:col>5</xdr:col>
          <xdr:colOff>933450</xdr:colOff>
          <xdr:row>37</xdr:row>
          <xdr:rowOff>161925</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800-00001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76200</xdr:rowOff>
        </xdr:from>
        <xdr:to>
          <xdr:col>1</xdr:col>
          <xdr:colOff>304800</xdr:colOff>
          <xdr:row>38</xdr:row>
          <xdr:rowOff>266700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800-00001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409575</xdr:colOff>
          <xdr:row>21</xdr:row>
          <xdr:rowOff>114300</xdr:rowOff>
        </xdr:from>
        <xdr:to>
          <xdr:col>5</xdr:col>
          <xdr:colOff>714375</xdr:colOff>
          <xdr:row>21</xdr:row>
          <xdr:rowOff>352425</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800-00001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285750</xdr:rowOff>
        </xdr:from>
        <xdr:to>
          <xdr:col>1</xdr:col>
          <xdr:colOff>304800</xdr:colOff>
          <xdr:row>39</xdr:row>
          <xdr:rowOff>276225</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800-00001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685800</xdr:colOff>
          <xdr:row>16</xdr:row>
          <xdr:rowOff>180975</xdr:rowOff>
        </xdr:from>
        <xdr:to>
          <xdr:col>2</xdr:col>
          <xdr:colOff>76200</xdr:colOff>
          <xdr:row>18</xdr:row>
          <xdr:rowOff>38100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8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219075</xdr:colOff>
          <xdr:row>4</xdr:row>
          <xdr:rowOff>95250</xdr:rowOff>
        </xdr:from>
        <xdr:to>
          <xdr:col>18</xdr:col>
          <xdr:colOff>95250</xdr:colOff>
          <xdr:row>7</xdr:row>
          <xdr:rowOff>152400</xdr:rowOff>
        </xdr:to>
        <xdr:sp macro="" textlink="">
          <xdr:nvSpPr>
            <xdr:cNvPr id="7169" name="CommandButton1" hidden="1">
              <a:extLst>
                <a:ext uri="{63B3BB69-23CF-44E3-9099-C40C66FF867C}">
                  <a14:compatExt spid="_x0000_s7169"/>
                </a:ext>
                <a:ext uri="{FF2B5EF4-FFF2-40B4-BE49-F238E27FC236}">
                  <a16:creationId xmlns:a16="http://schemas.microsoft.com/office/drawing/2014/main" id="{00000000-0008-0000-09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11</xdr:col>
      <xdr:colOff>727709</xdr:colOff>
      <xdr:row>21</xdr:row>
      <xdr:rowOff>104775</xdr:rowOff>
    </xdr:from>
    <xdr:to>
      <xdr:col>14</xdr:col>
      <xdr:colOff>672470</xdr:colOff>
      <xdr:row>38</xdr:row>
      <xdr:rowOff>47624</xdr:rowOff>
    </xdr:to>
    <xdr:sp macro="" textlink="">
      <xdr:nvSpPr>
        <xdr:cNvPr id="3" name="Rectangle à coins arrondis 2">
          <a:extLst>
            <a:ext uri="{FF2B5EF4-FFF2-40B4-BE49-F238E27FC236}">
              <a16:creationId xmlns:a16="http://schemas.microsoft.com/office/drawing/2014/main" id="{00000000-0008-0000-0A00-000003000000}"/>
            </a:ext>
          </a:extLst>
        </xdr:cNvPr>
        <xdr:cNvSpPr/>
      </xdr:nvSpPr>
      <xdr:spPr>
        <a:xfrm>
          <a:off x="7734299" y="7515225"/>
          <a:ext cx="2238375" cy="2943224"/>
        </a:xfrm>
        <a:prstGeom prst="wedgeRoundRectCallout">
          <a:avLst>
            <a:gd name="adj1" fmla="val -128493"/>
            <a:gd name="adj2" fmla="val 42581"/>
            <a:gd name="adj3" fmla="val 16667"/>
          </a:avLst>
        </a:prstGeom>
        <a:scene3d>
          <a:camera prst="orthographicFront"/>
          <a:lightRig rig="threePt" dir="t"/>
        </a:scene3d>
        <a:sp3d>
          <a:bevelT w="139700" h="139700" prst="divo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just"/>
          <a:r>
            <a:rPr lang="fr-FR" sz="1100"/>
            <a:t>Veuillez nous indiquer si vous souhaitez que vos licences vous soit envoyées par courrier (à vos frais) ou si vous souhaitez venir les retirer au comité.</a:t>
          </a:r>
        </a:p>
        <a:p>
          <a:pPr algn="l"/>
          <a:endParaRPr lang="fr-FR" sz="1100"/>
        </a:p>
        <a:p>
          <a:pPr algn="l"/>
          <a:r>
            <a:rPr lang="fr-FR" sz="1100"/>
            <a:t>PS :</a:t>
          </a:r>
          <a:r>
            <a:rPr lang="fr-FR" sz="1100" baseline="0"/>
            <a:t> En l'absence de réponse nous vous les ferons parvenir par courrier à vos frais.</a:t>
          </a:r>
        </a:p>
        <a:p>
          <a:pPr algn="l"/>
          <a:endParaRPr lang="fr-FR" sz="1100"/>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1428750</xdr:colOff>
          <xdr:row>29</xdr:row>
          <xdr:rowOff>9525</xdr:rowOff>
        </xdr:from>
        <xdr:to>
          <xdr:col>2</xdr:col>
          <xdr:colOff>1733550</xdr:colOff>
          <xdr:row>30</xdr:row>
          <xdr:rowOff>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A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29</xdr:row>
          <xdr:rowOff>28575</xdr:rowOff>
        </xdr:from>
        <xdr:to>
          <xdr:col>6</xdr:col>
          <xdr:colOff>85725</xdr:colOff>
          <xdr:row>30</xdr:row>
          <xdr:rowOff>19050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A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29</xdr:row>
          <xdr:rowOff>28575</xdr:rowOff>
        </xdr:from>
        <xdr:to>
          <xdr:col>4</xdr:col>
          <xdr:colOff>238125</xdr:colOff>
          <xdr:row>30</xdr:row>
          <xdr:rowOff>19050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A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35</xdr:row>
          <xdr:rowOff>38100</xdr:rowOff>
        </xdr:from>
        <xdr:to>
          <xdr:col>4</xdr:col>
          <xdr:colOff>676275</xdr:colOff>
          <xdr:row>37</xdr:row>
          <xdr:rowOff>9525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A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38100</xdr:rowOff>
        </xdr:from>
        <xdr:to>
          <xdr:col>7</xdr:col>
          <xdr:colOff>323850</xdr:colOff>
          <xdr:row>37</xdr:row>
          <xdr:rowOff>9525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A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3862390a1f1f_DemandedeLicence2023maj27.11.23D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ECTEUR%20ANJOU/Downloads/Demande%20de%20Licence%202022%20-NOUVEAU%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ecr&#233;tariat\Licenci&#233;s\Dossiers%20Licences\Base%20de%20Donn&#233;e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ecr&#233;tariat\Licenci&#233;s\Dossiers%20Licences\Feuilles%20Renouvellement%20Licenc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D49/Downloads/Dropbox/CALENDRIER/POUR%20DELPHINE/Dossier%20Licences/Anciens%20fichiers/Demande%20de%20Licence%202022%20-%20maj%20131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ubs"/>
      <sheetName val="Catégories"/>
      <sheetName val="Menu"/>
      <sheetName val="Mode d'emploi"/>
      <sheetName val="Demande de Carte"/>
      <sheetName val="Renouvellement de Licence"/>
      <sheetName val="DOCUMENT UNIQUE LICENCE"/>
      <sheetName val="QUESTIONNAIRE DE SANTE MAJEUR"/>
      <sheetName val="QUESTIONNAIRE DE SANTE MINEUR"/>
      <sheetName val="Vérification des Licences "/>
      <sheetName val="Feuille Comptable"/>
      <sheetName val="Demande de Duplicata"/>
      <sheetName val="DUPLICATA EN COURS D'ANNEE"/>
      <sheetName val="Correction d'erreur"/>
      <sheetName val="Feuil1"/>
    </sheetNames>
    <sheetDataSet>
      <sheetData sheetId="0"/>
      <sheetData sheetId="1">
        <row r="1">
          <cell r="A1" t="str">
            <v>Année</v>
          </cell>
          <cell r="B1" t="str">
            <v>Benjamin</v>
          </cell>
          <cell r="C1" t="str">
            <v>Minime</v>
          </cell>
          <cell r="D1" t="str">
            <v>Cadet</v>
          </cell>
          <cell r="E1" t="str">
            <v>Juniors</v>
          </cell>
          <cell r="F1">
            <v>0</v>
          </cell>
          <cell r="G1" t="str">
            <v>Séniors</v>
          </cell>
          <cell r="H1">
            <v>0</v>
          </cell>
          <cell r="I1" t="str">
            <v>Vétérans</v>
          </cell>
        </row>
        <row r="2">
          <cell r="A2">
            <v>2017</v>
          </cell>
          <cell r="B2">
            <v>2008</v>
          </cell>
          <cell r="C2" t="str">
            <v>2005 - 2006 - 2007</v>
          </cell>
          <cell r="D2" t="str">
            <v>2002 - 2003 - 2004</v>
          </cell>
          <cell r="E2">
            <v>2000</v>
          </cell>
          <cell r="F2">
            <v>2001</v>
          </cell>
          <cell r="G2">
            <v>1958</v>
          </cell>
          <cell r="H2">
            <v>1999</v>
          </cell>
          <cell r="I2">
            <v>1957</v>
          </cell>
          <cell r="L2">
            <v>2017</v>
          </cell>
          <cell r="M2">
            <v>2008</v>
          </cell>
          <cell r="N2">
            <v>2005</v>
          </cell>
          <cell r="O2">
            <v>2006</v>
          </cell>
          <cell r="P2">
            <v>2007</v>
          </cell>
          <cell r="Q2">
            <v>2002</v>
          </cell>
          <cell r="R2">
            <v>2003</v>
          </cell>
          <cell r="S2">
            <v>2004</v>
          </cell>
          <cell r="T2">
            <v>2000</v>
          </cell>
          <cell r="U2">
            <v>0</v>
          </cell>
          <cell r="V2">
            <v>2001</v>
          </cell>
          <cell r="W2">
            <v>1958</v>
          </cell>
          <cell r="X2">
            <v>1999</v>
          </cell>
          <cell r="Y2">
            <v>1957</v>
          </cell>
        </row>
        <row r="3">
          <cell r="A3">
            <v>2018</v>
          </cell>
          <cell r="B3">
            <v>2009</v>
          </cell>
          <cell r="C3" t="str">
            <v>2006 - 2007 - 2008</v>
          </cell>
          <cell r="D3" t="str">
            <v>2003 - 2004 - 2005</v>
          </cell>
          <cell r="E3">
            <v>2001</v>
          </cell>
          <cell r="F3">
            <v>2002</v>
          </cell>
          <cell r="G3">
            <v>1959</v>
          </cell>
          <cell r="H3">
            <v>2000</v>
          </cell>
          <cell r="I3">
            <v>1958</v>
          </cell>
          <cell r="L3">
            <v>2018</v>
          </cell>
          <cell r="M3">
            <v>2009</v>
          </cell>
          <cell r="N3">
            <v>2006</v>
          </cell>
          <cell r="O3">
            <v>2007</v>
          </cell>
          <cell r="P3">
            <v>2008</v>
          </cell>
          <cell r="Q3">
            <v>2003</v>
          </cell>
          <cell r="R3">
            <v>2004</v>
          </cell>
          <cell r="S3">
            <v>2005</v>
          </cell>
          <cell r="T3">
            <v>2001</v>
          </cell>
          <cell r="U3">
            <v>0</v>
          </cell>
          <cell r="V3">
            <v>2002</v>
          </cell>
          <cell r="W3">
            <v>1959</v>
          </cell>
          <cell r="X3">
            <v>2000</v>
          </cell>
          <cell r="Y3">
            <v>1958</v>
          </cell>
        </row>
        <row r="4">
          <cell r="A4">
            <v>2019</v>
          </cell>
          <cell r="B4">
            <v>2010</v>
          </cell>
          <cell r="C4" t="str">
            <v>2007 - 2008 - 2009</v>
          </cell>
          <cell r="D4" t="str">
            <v>2004 - 2005 - 2006</v>
          </cell>
          <cell r="E4">
            <v>2002</v>
          </cell>
          <cell r="F4">
            <v>2003</v>
          </cell>
          <cell r="G4">
            <v>1960</v>
          </cell>
          <cell r="H4">
            <v>2001</v>
          </cell>
          <cell r="I4">
            <v>1959</v>
          </cell>
          <cell r="L4">
            <v>2019</v>
          </cell>
          <cell r="M4">
            <v>2010</v>
          </cell>
          <cell r="N4">
            <v>2007</v>
          </cell>
          <cell r="O4">
            <v>2008</v>
          </cell>
          <cell r="P4">
            <v>2009</v>
          </cell>
          <cell r="Q4">
            <v>2004</v>
          </cell>
          <cell r="R4">
            <v>2005</v>
          </cell>
          <cell r="S4">
            <v>2006</v>
          </cell>
          <cell r="T4">
            <v>2002</v>
          </cell>
          <cell r="U4">
            <v>0</v>
          </cell>
          <cell r="V4">
            <v>2003</v>
          </cell>
          <cell r="W4">
            <v>1960</v>
          </cell>
          <cell r="X4">
            <v>2001</v>
          </cell>
          <cell r="Y4">
            <v>1959</v>
          </cell>
        </row>
        <row r="5">
          <cell r="A5">
            <v>2020</v>
          </cell>
          <cell r="B5">
            <v>2011</v>
          </cell>
          <cell r="C5" t="str">
            <v>2008 - 2009 - 2010</v>
          </cell>
          <cell r="D5" t="str">
            <v>2005 - 2006 - 2007</v>
          </cell>
          <cell r="E5">
            <v>2003</v>
          </cell>
          <cell r="F5">
            <v>2004</v>
          </cell>
          <cell r="G5">
            <v>1961</v>
          </cell>
          <cell r="H5">
            <v>2002</v>
          </cell>
          <cell r="I5">
            <v>1960</v>
          </cell>
          <cell r="L5">
            <v>2020</v>
          </cell>
          <cell r="M5">
            <v>2011</v>
          </cell>
          <cell r="N5">
            <v>2008</v>
          </cell>
          <cell r="O5">
            <v>2009</v>
          </cell>
          <cell r="P5">
            <v>2010</v>
          </cell>
          <cell r="Q5">
            <v>2005</v>
          </cell>
          <cell r="R5">
            <v>2006</v>
          </cell>
          <cell r="S5">
            <v>2007</v>
          </cell>
          <cell r="T5">
            <v>2003</v>
          </cell>
          <cell r="U5">
            <v>0</v>
          </cell>
          <cell r="V5">
            <v>2004</v>
          </cell>
          <cell r="W5">
            <v>1961</v>
          </cell>
          <cell r="X5">
            <v>2002</v>
          </cell>
          <cell r="Y5">
            <v>1960</v>
          </cell>
        </row>
        <row r="6">
          <cell r="A6">
            <v>2021</v>
          </cell>
          <cell r="B6">
            <v>2013</v>
          </cell>
          <cell r="C6" t="str">
            <v>2010 - 2011 - 2012</v>
          </cell>
          <cell r="D6" t="str">
            <v>2007 - 2008 - 2009</v>
          </cell>
          <cell r="E6">
            <v>2004</v>
          </cell>
          <cell r="F6">
            <v>2006</v>
          </cell>
          <cell r="G6">
            <v>1962</v>
          </cell>
          <cell r="H6">
            <v>2003</v>
          </cell>
          <cell r="I6">
            <v>1961</v>
          </cell>
          <cell r="L6">
            <v>2021</v>
          </cell>
          <cell r="M6">
            <v>2013</v>
          </cell>
          <cell r="N6">
            <v>2010</v>
          </cell>
          <cell r="O6">
            <v>2011</v>
          </cell>
          <cell r="P6">
            <v>2012</v>
          </cell>
          <cell r="Q6">
            <v>2007</v>
          </cell>
          <cell r="R6">
            <v>2008</v>
          </cell>
          <cell r="S6">
            <v>2009</v>
          </cell>
          <cell r="T6">
            <v>2004</v>
          </cell>
          <cell r="U6">
            <v>0</v>
          </cell>
          <cell r="V6">
            <v>2006</v>
          </cell>
          <cell r="W6">
            <v>1962</v>
          </cell>
          <cell r="X6">
            <v>2003</v>
          </cell>
          <cell r="Y6">
            <v>1961</v>
          </cell>
        </row>
        <row r="7">
          <cell r="A7">
            <v>2022</v>
          </cell>
          <cell r="B7">
            <v>2014</v>
          </cell>
          <cell r="C7" t="str">
            <v>2011 - 2012 - 2013</v>
          </cell>
          <cell r="D7" t="str">
            <v>2008 - 2009 - 2010</v>
          </cell>
          <cell r="E7">
            <v>2005</v>
          </cell>
          <cell r="F7">
            <v>2007</v>
          </cell>
          <cell r="G7">
            <v>1963</v>
          </cell>
          <cell r="H7">
            <v>2004</v>
          </cell>
          <cell r="I7">
            <v>1962</v>
          </cell>
          <cell r="L7">
            <v>2022</v>
          </cell>
          <cell r="M7">
            <v>2014</v>
          </cell>
          <cell r="N7">
            <v>2011</v>
          </cell>
          <cell r="O7">
            <v>2012</v>
          </cell>
          <cell r="P7">
            <v>2013</v>
          </cell>
          <cell r="Q7">
            <v>2008</v>
          </cell>
          <cell r="R7">
            <v>2009</v>
          </cell>
          <cell r="S7">
            <v>2010</v>
          </cell>
          <cell r="T7">
            <v>2005</v>
          </cell>
          <cell r="U7">
            <v>2006</v>
          </cell>
          <cell r="V7">
            <v>2007</v>
          </cell>
          <cell r="W7">
            <v>1963</v>
          </cell>
          <cell r="X7">
            <v>2004</v>
          </cell>
          <cell r="Y7">
            <v>1962</v>
          </cell>
        </row>
        <row r="8">
          <cell r="A8">
            <v>2023</v>
          </cell>
          <cell r="B8">
            <v>2015</v>
          </cell>
          <cell r="C8" t="str">
            <v>2012 - 2013 - 2014</v>
          </cell>
          <cell r="D8" t="str">
            <v>2009 - 2010 - 2011</v>
          </cell>
          <cell r="E8">
            <v>2006</v>
          </cell>
          <cell r="F8">
            <v>2008</v>
          </cell>
          <cell r="G8">
            <v>1964</v>
          </cell>
          <cell r="H8">
            <v>2005</v>
          </cell>
          <cell r="I8">
            <v>1963</v>
          </cell>
          <cell r="L8">
            <v>2023</v>
          </cell>
          <cell r="M8">
            <v>2015</v>
          </cell>
          <cell r="N8">
            <v>2012</v>
          </cell>
          <cell r="O8">
            <v>2013</v>
          </cell>
          <cell r="P8">
            <v>2014</v>
          </cell>
          <cell r="Q8">
            <v>2009</v>
          </cell>
          <cell r="R8">
            <v>2010</v>
          </cell>
          <cell r="S8">
            <v>2011</v>
          </cell>
          <cell r="T8">
            <v>2006</v>
          </cell>
          <cell r="U8">
            <v>2007</v>
          </cell>
          <cell r="V8">
            <v>2008</v>
          </cell>
          <cell r="W8">
            <v>1964</v>
          </cell>
          <cell r="X8">
            <v>2005</v>
          </cell>
          <cell r="Y8">
            <v>1963</v>
          </cell>
        </row>
        <row r="9">
          <cell r="A9">
            <v>2024</v>
          </cell>
          <cell r="B9">
            <v>2015</v>
          </cell>
          <cell r="C9" t="str">
            <v>2012 - 2013 - 2014</v>
          </cell>
          <cell r="D9" t="str">
            <v>2009 - 2010 - 2011</v>
          </cell>
          <cell r="E9">
            <v>2007</v>
          </cell>
          <cell r="F9">
            <v>2008</v>
          </cell>
          <cell r="G9">
            <v>1965</v>
          </cell>
          <cell r="H9">
            <v>2006</v>
          </cell>
          <cell r="I9">
            <v>1964</v>
          </cell>
          <cell r="L9">
            <v>2024</v>
          </cell>
          <cell r="M9">
            <v>2015</v>
          </cell>
          <cell r="N9">
            <v>2012</v>
          </cell>
          <cell r="O9">
            <v>2013</v>
          </cell>
          <cell r="P9">
            <v>2014</v>
          </cell>
          <cell r="Q9">
            <v>2009</v>
          </cell>
          <cell r="R9">
            <v>2010</v>
          </cell>
          <cell r="S9">
            <v>2011</v>
          </cell>
          <cell r="T9">
            <v>2007</v>
          </cell>
          <cell r="U9">
            <v>2008</v>
          </cell>
          <cell r="V9">
            <v>2009</v>
          </cell>
          <cell r="W9">
            <v>1965</v>
          </cell>
          <cell r="X9">
            <v>2006</v>
          </cell>
          <cell r="Y9">
            <v>1964</v>
          </cell>
        </row>
        <row r="10">
          <cell r="A10">
            <v>2025</v>
          </cell>
          <cell r="B10">
            <v>2016</v>
          </cell>
          <cell r="C10" t="str">
            <v>2013 - 2014 - 2015</v>
          </cell>
          <cell r="D10" t="str">
            <v>2010 - 2011 - 2012</v>
          </cell>
          <cell r="E10">
            <v>2008</v>
          </cell>
          <cell r="F10">
            <v>2009</v>
          </cell>
          <cell r="G10">
            <v>1966</v>
          </cell>
          <cell r="H10">
            <v>2007</v>
          </cell>
          <cell r="I10">
            <v>1965</v>
          </cell>
          <cell r="L10">
            <v>2025</v>
          </cell>
          <cell r="M10">
            <v>2016</v>
          </cell>
          <cell r="N10">
            <v>2013</v>
          </cell>
          <cell r="O10">
            <v>2014</v>
          </cell>
          <cell r="P10">
            <v>2015</v>
          </cell>
          <cell r="Q10">
            <v>2010</v>
          </cell>
          <cell r="R10">
            <v>2011</v>
          </cell>
          <cell r="S10">
            <v>2012</v>
          </cell>
          <cell r="T10">
            <v>2008</v>
          </cell>
          <cell r="U10">
            <v>2009</v>
          </cell>
          <cell r="V10">
            <v>2010</v>
          </cell>
          <cell r="W10">
            <v>1966</v>
          </cell>
          <cell r="X10">
            <v>2007</v>
          </cell>
          <cell r="Y10">
            <v>1965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ubs"/>
      <sheetName val="Catégories"/>
      <sheetName val="Menu"/>
      <sheetName val="Mode d'emploi"/>
      <sheetName val="Demande de Carte"/>
      <sheetName val="Renouvellement de Licence"/>
      <sheetName val="DOCUMENT UNIQUE LICENCE a"/>
      <sheetName val="QUESTIONNAIRE DE SANTE MINEUR"/>
      <sheetName val="DOCUMENT UNIQUE LICENCE"/>
      <sheetName val="Vérification des Licences "/>
      <sheetName val="Feuille Comptable"/>
      <sheetName val="Demande de Duplicata"/>
      <sheetName val="DUPLICATA EN COURS D'ANNEE"/>
      <sheetName val="Correction d'erreur"/>
      <sheetName val="Feuil1"/>
    </sheetNames>
    <sheetDataSet>
      <sheetData sheetId="0">
        <row r="1">
          <cell r="A1" t="str">
            <v>N°Club</v>
          </cell>
          <cell r="B1" t="str">
            <v>Club</v>
          </cell>
          <cell r="C1" t="str">
            <v>SECTEUR</v>
          </cell>
        </row>
        <row r="2">
          <cell r="A2">
            <v>1004</v>
          </cell>
          <cell r="B2" t="str">
            <v>Fidèles Sud Loire</v>
          </cell>
          <cell r="C2" t="str">
            <v>ANJOU</v>
          </cell>
        </row>
        <row r="3">
          <cell r="A3">
            <v>1015</v>
          </cell>
          <cell r="B3" t="str">
            <v>Boulistes Avrillé</v>
          </cell>
          <cell r="C3" t="str">
            <v>ANJOU</v>
          </cell>
        </row>
        <row r="4">
          <cell r="A4">
            <v>1016</v>
          </cell>
          <cell r="B4" t="str">
            <v>La boule Angevine</v>
          </cell>
          <cell r="C4" t="str">
            <v>ANJOU</v>
          </cell>
        </row>
        <row r="5">
          <cell r="A5">
            <v>1025</v>
          </cell>
          <cell r="B5" t="str">
            <v>Les Amis de la Pétanque Trélazéenne</v>
          </cell>
          <cell r="C5" t="str">
            <v>ANJOU</v>
          </cell>
        </row>
        <row r="6">
          <cell r="A6">
            <v>1045</v>
          </cell>
          <cell r="B6" t="str">
            <v>ASPTT Angers Pétanque</v>
          </cell>
          <cell r="C6" t="str">
            <v>ANJOU</v>
          </cell>
        </row>
        <row r="7">
          <cell r="A7">
            <v>1119</v>
          </cell>
          <cell r="B7" t="str">
            <v>Intrépide d'Angers</v>
          </cell>
          <cell r="C7" t="str">
            <v>ANJOU</v>
          </cell>
        </row>
        <row r="8">
          <cell r="A8">
            <v>1198</v>
          </cell>
          <cell r="B8" t="str">
            <v>Club Angevin Amicale Laïque J. ferry</v>
          </cell>
          <cell r="C8" t="str">
            <v>ANJOU</v>
          </cell>
        </row>
        <row r="9">
          <cell r="A9">
            <v>1212</v>
          </cell>
          <cell r="B9" t="str">
            <v>Pétanque Club Empiré</v>
          </cell>
          <cell r="C9" t="str">
            <v>ANJOU</v>
          </cell>
        </row>
        <row r="10">
          <cell r="A10">
            <v>1249</v>
          </cell>
          <cell r="B10" t="str">
            <v>Pétanque Club Soulaire et Bourg</v>
          </cell>
          <cell r="C10" t="str">
            <v>ANJOU</v>
          </cell>
        </row>
        <row r="11">
          <cell r="A11">
            <v>1250</v>
          </cell>
          <cell r="B11" t="str">
            <v>La Rafle d'Angers</v>
          </cell>
          <cell r="C11" t="str">
            <v>ANJOU</v>
          </cell>
        </row>
        <row r="12">
          <cell r="A12">
            <v>1254</v>
          </cell>
          <cell r="B12" t="str">
            <v>SC Beaucouzé Pétanque</v>
          </cell>
          <cell r="C12" t="str">
            <v>ANJOU</v>
          </cell>
        </row>
        <row r="13">
          <cell r="A13">
            <v>1257</v>
          </cell>
          <cell r="B13" t="str">
            <v>Pétanque Saint Jean - Saint Martin</v>
          </cell>
          <cell r="C13" t="str">
            <v>ANJOU</v>
          </cell>
        </row>
        <row r="14">
          <cell r="A14">
            <v>1266</v>
          </cell>
          <cell r="B14" t="str">
            <v>Liberté Pétanque St-Melaine / Aubance</v>
          </cell>
          <cell r="C14" t="str">
            <v>ANJOU</v>
          </cell>
        </row>
        <row r="15">
          <cell r="A15">
            <v>1269</v>
          </cell>
          <cell r="B15" t="str">
            <v>Ecouflant Pétanque Club</v>
          </cell>
          <cell r="C15" t="str">
            <v>ANJOU</v>
          </cell>
        </row>
        <row r="16">
          <cell r="A16">
            <v>1274</v>
          </cell>
          <cell r="B16" t="str">
            <v>Pétanque Sylvanaise</v>
          </cell>
          <cell r="C16" t="str">
            <v>ANJOU</v>
          </cell>
        </row>
        <row r="17">
          <cell r="A17">
            <v>1275</v>
          </cell>
          <cell r="B17" t="str">
            <v>CE Pétanque les Ponts de Cé</v>
          </cell>
          <cell r="C17" t="str">
            <v>ANJOU</v>
          </cell>
        </row>
        <row r="18">
          <cell r="A18">
            <v>1280</v>
          </cell>
          <cell r="B18" t="str">
            <v>USAC Angers</v>
          </cell>
          <cell r="C18" t="str">
            <v>ANJOU</v>
          </cell>
        </row>
        <row r="19">
          <cell r="A19">
            <v>2008</v>
          </cell>
          <cell r="B19" t="str">
            <v>Pétanque Soucelloise</v>
          </cell>
          <cell r="C19" t="str">
            <v>EST -ANJOU</v>
          </cell>
        </row>
        <row r="20">
          <cell r="A20">
            <v>2049</v>
          </cell>
          <cell r="B20" t="str">
            <v>Sarrigné Plessis Pétanque Club</v>
          </cell>
          <cell r="C20" t="str">
            <v>EST -ANJOU</v>
          </cell>
        </row>
        <row r="21">
          <cell r="A21">
            <v>2076</v>
          </cell>
          <cell r="B21" t="str">
            <v>Durtal Pétanque Club</v>
          </cell>
          <cell r="C21" t="str">
            <v>EST -ANJOU</v>
          </cell>
        </row>
        <row r="22">
          <cell r="A22">
            <v>2078</v>
          </cell>
          <cell r="B22" t="str">
            <v>Pétanque Beaufortaise</v>
          </cell>
          <cell r="C22" t="str">
            <v>EST -ANJOU</v>
          </cell>
        </row>
        <row r="23">
          <cell r="A23">
            <v>2080</v>
          </cell>
          <cell r="B23" t="str">
            <v>Cochonnet Mazéais</v>
          </cell>
          <cell r="C23" t="str">
            <v>EST -ANJOU</v>
          </cell>
        </row>
        <row r="24">
          <cell r="A24">
            <v>2148</v>
          </cell>
          <cell r="B24" t="str">
            <v>Soleil Pétanque de Baugé</v>
          </cell>
          <cell r="C24" t="str">
            <v>EST -ANJOU</v>
          </cell>
        </row>
        <row r="25">
          <cell r="A25">
            <v>2160</v>
          </cell>
          <cell r="B25" t="str">
            <v>Pétanque Brainoise</v>
          </cell>
          <cell r="C25" t="str">
            <v>EST -ANJOU</v>
          </cell>
        </row>
        <row r="26">
          <cell r="A26">
            <v>2223</v>
          </cell>
          <cell r="B26" t="str">
            <v>Pellouailles les Boules</v>
          </cell>
          <cell r="C26" t="str">
            <v>EST -ANJOU</v>
          </cell>
        </row>
        <row r="27">
          <cell r="A27">
            <v>2244</v>
          </cell>
          <cell r="B27" t="str">
            <v>Pétanque Tiercéenne</v>
          </cell>
          <cell r="C27" t="str">
            <v>EST -ANJOU</v>
          </cell>
        </row>
        <row r="28">
          <cell r="A28">
            <v>2264</v>
          </cell>
          <cell r="B28" t="str">
            <v>Pétanque Club Daumeray - Morannes</v>
          </cell>
          <cell r="C28" t="str">
            <v>EST -ANJOU</v>
          </cell>
        </row>
        <row r="29">
          <cell r="A29">
            <v>2270</v>
          </cell>
          <cell r="B29" t="str">
            <v>E.S. Jarzé Pétanque</v>
          </cell>
          <cell r="C29" t="str">
            <v>EST -ANJOU</v>
          </cell>
        </row>
        <row r="30">
          <cell r="A30">
            <v>3002</v>
          </cell>
          <cell r="B30" t="str">
            <v>Fanny Club Villedieu la Blouère</v>
          </cell>
          <cell r="C30" t="str">
            <v>MAUGES</v>
          </cell>
        </row>
        <row r="31">
          <cell r="A31">
            <v>3017</v>
          </cell>
          <cell r="B31" t="str">
            <v>Energie Pétanque le May sur Evre</v>
          </cell>
          <cell r="C31" t="str">
            <v>MAUGES</v>
          </cell>
        </row>
        <row r="32">
          <cell r="A32">
            <v>3040</v>
          </cell>
          <cell r="B32" t="str">
            <v>Montjean Pétanque</v>
          </cell>
          <cell r="C32" t="str">
            <v>MAUGES</v>
          </cell>
        </row>
        <row r="33">
          <cell r="A33">
            <v>3042</v>
          </cell>
          <cell r="B33" t="str">
            <v>Chemillé Pétanque</v>
          </cell>
          <cell r="C33" t="str">
            <v>MAUGES</v>
          </cell>
        </row>
        <row r="34">
          <cell r="A34">
            <v>3051</v>
          </cell>
          <cell r="B34" t="str">
            <v>Union Pétanquaise Saint Georges sur Loire</v>
          </cell>
          <cell r="C34" t="str">
            <v>MAUGES</v>
          </cell>
        </row>
        <row r="35">
          <cell r="A35">
            <v>3101</v>
          </cell>
          <cell r="B35" t="str">
            <v>Espetven Pétanque Saint Macaire</v>
          </cell>
          <cell r="C35" t="str">
            <v>MAUGES</v>
          </cell>
        </row>
        <row r="36">
          <cell r="A36">
            <v>3102</v>
          </cell>
          <cell r="B36" t="str">
            <v>ASPTT Cholet Pétanque</v>
          </cell>
          <cell r="C36" t="str">
            <v>MAUGES</v>
          </cell>
        </row>
        <row r="37">
          <cell r="A37">
            <v>3121</v>
          </cell>
          <cell r="B37" t="str">
            <v>ASEC Pétanque La Pommeraye</v>
          </cell>
          <cell r="C37" t="str">
            <v>MAUGES</v>
          </cell>
        </row>
        <row r="38">
          <cell r="A38">
            <v>3127</v>
          </cell>
          <cell r="B38" t="str">
            <v>Boule d'Or Montlimartoise</v>
          </cell>
          <cell r="C38" t="str">
            <v>MAUGES</v>
          </cell>
        </row>
        <row r="39">
          <cell r="A39">
            <v>3128</v>
          </cell>
          <cell r="B39" t="str">
            <v>Cholet pétanque club</v>
          </cell>
          <cell r="C39" t="str">
            <v>MAUGES</v>
          </cell>
        </row>
        <row r="40">
          <cell r="A40">
            <v>3129</v>
          </cell>
          <cell r="B40" t="str">
            <v>Saint Martin Sports Beaupréau</v>
          </cell>
          <cell r="C40" t="str">
            <v>MAUGES</v>
          </cell>
        </row>
        <row r="41">
          <cell r="A41">
            <v>3133</v>
          </cell>
          <cell r="B41" t="str">
            <v>Saint Michel Pétanque La Poitevinière</v>
          </cell>
          <cell r="C41" t="str">
            <v>MAUGES</v>
          </cell>
        </row>
        <row r="42">
          <cell r="A42">
            <v>3149</v>
          </cell>
          <cell r="B42" t="str">
            <v>CAEB Cholet Pétanque</v>
          </cell>
          <cell r="C42" t="str">
            <v>MAUGES</v>
          </cell>
        </row>
        <row r="43">
          <cell r="A43">
            <v>3169</v>
          </cell>
          <cell r="B43" t="str">
            <v>Pétanque Saint Légeoise</v>
          </cell>
          <cell r="C43" t="str">
            <v>MAUGES</v>
          </cell>
        </row>
        <row r="44">
          <cell r="A44">
            <v>3186</v>
          </cell>
          <cell r="B44" t="str">
            <v>En Avant La Tessoualle Pétanque</v>
          </cell>
          <cell r="C44" t="str">
            <v>MAUGES</v>
          </cell>
        </row>
        <row r="45">
          <cell r="A45">
            <v>3209</v>
          </cell>
          <cell r="B45" t="str">
            <v>NDC Pétanque La Jubaudière</v>
          </cell>
          <cell r="C45" t="str">
            <v>MAUGES</v>
          </cell>
        </row>
        <row r="46">
          <cell r="A46">
            <v>3220</v>
          </cell>
          <cell r="B46" t="str">
            <v>Avenir Pétanque Trémentines</v>
          </cell>
          <cell r="C46" t="str">
            <v>MAUGES</v>
          </cell>
        </row>
        <row r="47">
          <cell r="A47">
            <v>3226</v>
          </cell>
          <cell r="B47" t="str">
            <v>Jallais Pétanque Club</v>
          </cell>
          <cell r="C47" t="str">
            <v>MAUGES</v>
          </cell>
        </row>
        <row r="48">
          <cell r="A48">
            <v>3255</v>
          </cell>
          <cell r="B48" t="str">
            <v>Verger Pétanque Club Cholet</v>
          </cell>
          <cell r="C48" t="str">
            <v>MAUGES</v>
          </cell>
        </row>
        <row r="49">
          <cell r="A49">
            <v>3256</v>
          </cell>
          <cell r="B49" t="str">
            <v>ES Girardière pétanque de Cholet</v>
          </cell>
          <cell r="C49" t="str">
            <v>MAUGES</v>
          </cell>
        </row>
        <row r="50">
          <cell r="A50">
            <v>3261</v>
          </cell>
          <cell r="B50" t="str">
            <v>Pétanque Club andrezé</v>
          </cell>
          <cell r="C50" t="str">
            <v>MAUGES</v>
          </cell>
        </row>
        <row r="51">
          <cell r="A51">
            <v>3268</v>
          </cell>
          <cell r="B51" t="str">
            <v>Pétanque Club de Nuaillé</v>
          </cell>
          <cell r="C51" t="str">
            <v>MAUGES</v>
          </cell>
        </row>
        <row r="52">
          <cell r="A52">
            <v>3279</v>
          </cell>
          <cell r="B52" t="str">
            <v>Les Amis de la Pétanque Chemilloise</v>
          </cell>
          <cell r="C52" t="str">
            <v>MAUGES</v>
          </cell>
        </row>
        <row r="53">
          <cell r="A53">
            <v>3280</v>
          </cell>
          <cell r="B53" t="str">
            <v>Orée d'Anjou pétanque</v>
          </cell>
          <cell r="C53" t="str">
            <v>MAUGES</v>
          </cell>
        </row>
        <row r="54">
          <cell r="A54">
            <v>4094</v>
          </cell>
          <cell r="B54" t="str">
            <v>C.S.A. Allonnes Pétanque</v>
          </cell>
          <cell r="C54" t="str">
            <v>EST -ANJOU</v>
          </cell>
        </row>
        <row r="55">
          <cell r="A55">
            <v>4112</v>
          </cell>
          <cell r="B55" t="str">
            <v>Pétanque Club Paul Biet longué</v>
          </cell>
          <cell r="C55" t="str">
            <v>EST -ANJOU</v>
          </cell>
        </row>
        <row r="56">
          <cell r="A56">
            <v>4131</v>
          </cell>
          <cell r="B56" t="str">
            <v>Union Clémentaise Pétanque</v>
          </cell>
          <cell r="C56" t="str">
            <v>EST -ANJOU</v>
          </cell>
        </row>
        <row r="57">
          <cell r="A57">
            <v>4150</v>
          </cell>
          <cell r="B57" t="str">
            <v>Avant Garde Pétanque Vivy</v>
          </cell>
          <cell r="C57" t="str">
            <v>EST -ANJOU</v>
          </cell>
        </row>
        <row r="58">
          <cell r="A58">
            <v>4202</v>
          </cell>
          <cell r="B58" t="str">
            <v>Pétanque club Villebernier</v>
          </cell>
          <cell r="C58" t="str">
            <v>EST -ANJOU</v>
          </cell>
        </row>
        <row r="59">
          <cell r="A59">
            <v>4240</v>
          </cell>
          <cell r="B59" t="str">
            <v>Gennes Pétanque</v>
          </cell>
          <cell r="C59" t="str">
            <v>EST -ANJOU</v>
          </cell>
        </row>
        <row r="60">
          <cell r="A60">
            <v>4247</v>
          </cell>
          <cell r="B60" t="str">
            <v>La Triplette Montreuillaise</v>
          </cell>
          <cell r="C60" t="str">
            <v>EST -ANJOU</v>
          </cell>
        </row>
        <row r="61">
          <cell r="A61">
            <v>4263</v>
          </cell>
          <cell r="B61" t="str">
            <v>Racing Club Doué Pétanque</v>
          </cell>
          <cell r="C61" t="str">
            <v>EST -ANJOU</v>
          </cell>
        </row>
        <row r="62">
          <cell r="A62">
            <v>4264</v>
          </cell>
          <cell r="B62" t="str">
            <v>Amicale du Carreau saumurois</v>
          </cell>
          <cell r="C62" t="str">
            <v>EST -ANJOU</v>
          </cell>
        </row>
        <row r="63">
          <cell r="A63">
            <v>4265</v>
          </cell>
          <cell r="B63" t="str">
            <v>Rosiers Pétanque Gennes Val de Loire</v>
          </cell>
          <cell r="C63" t="str">
            <v>EST -ANJOU</v>
          </cell>
        </row>
        <row r="64">
          <cell r="A64">
            <v>5032</v>
          </cell>
          <cell r="B64" t="str">
            <v>La Pétanque Noyantaise</v>
          </cell>
          <cell r="C64" t="str">
            <v>ANJOU</v>
          </cell>
        </row>
        <row r="65">
          <cell r="A65">
            <v>5066</v>
          </cell>
          <cell r="B65" t="str">
            <v>Lambertois petanque Club</v>
          </cell>
          <cell r="C65" t="str">
            <v>ANJOU</v>
          </cell>
        </row>
        <row r="66">
          <cell r="A66">
            <v>5083</v>
          </cell>
          <cell r="B66" t="str">
            <v>E.S.S.H.A Section pétanque</v>
          </cell>
          <cell r="C66" t="str">
            <v>ANJOU</v>
          </cell>
        </row>
        <row r="67">
          <cell r="A67">
            <v>5144</v>
          </cell>
          <cell r="B67" t="str">
            <v>Les Amis de La Pétanque Bécon les granits</v>
          </cell>
          <cell r="C67" t="str">
            <v>ANJOU</v>
          </cell>
        </row>
        <row r="68">
          <cell r="A68">
            <v>5251</v>
          </cell>
          <cell r="B68" t="str">
            <v>Société Omnisport Candéenne de Pétanque</v>
          </cell>
          <cell r="C68" t="str">
            <v>ANJOU</v>
          </cell>
        </row>
        <row r="69">
          <cell r="A69">
            <v>5273</v>
          </cell>
          <cell r="B69" t="str">
            <v>SPC Bouillé - Bel Air</v>
          </cell>
          <cell r="C69" t="str">
            <v>ANJOU</v>
          </cell>
        </row>
        <row r="70">
          <cell r="A70">
            <v>5278</v>
          </cell>
          <cell r="B70" t="str">
            <v>Le Carreau Membrollais</v>
          </cell>
          <cell r="C70" t="str">
            <v>ANJOU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Données"/>
      <sheetName val="Modèle cellulles déroulantes"/>
      <sheetName val="Modèle Cases à Cocher"/>
      <sheetName val="Clubs"/>
    </sheetNames>
    <sheetDataSet>
      <sheetData sheetId="0">
        <row r="4">
          <cell r="B4" t="str">
            <v>GRÉAU CLAUDE</v>
          </cell>
          <cell r="C4">
            <v>0</v>
          </cell>
          <cell r="D4" t="str">
            <v>GRÉAU</v>
          </cell>
          <cell r="E4">
            <v>0</v>
          </cell>
          <cell r="F4" t="str">
            <v>CLAUDE</v>
          </cell>
          <cell r="G4">
            <v>21617</v>
          </cell>
          <cell r="H4">
            <v>0</v>
          </cell>
          <cell r="I4" t="str">
            <v/>
          </cell>
          <cell r="J4" t="str">
            <v>02 PLACE DES ÉRABLES</v>
          </cell>
          <cell r="K4">
            <v>49510</v>
          </cell>
          <cell r="L4" t="str">
            <v>LA JUBAUDIÈRE</v>
          </cell>
          <cell r="M4" t="str">
            <v>claude.greau564@orange.fr</v>
          </cell>
          <cell r="N4" t="str">
            <v>0685879995</v>
          </cell>
          <cell r="O4" t="str">
            <v>04908799</v>
          </cell>
          <cell r="P4">
            <v>0</v>
          </cell>
          <cell r="Q4">
            <v>0</v>
          </cell>
          <cell r="R4" t="str">
            <v>M</v>
          </cell>
          <cell r="S4">
            <v>0</v>
          </cell>
          <cell r="T4">
            <v>1959</v>
          </cell>
          <cell r="U4" t="str">
            <v>F</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t="str">
            <v>GRÉAU CLAUDE</v>
          </cell>
          <cell r="CW4">
            <v>0</v>
          </cell>
          <cell r="DB4">
            <v>21617</v>
          </cell>
          <cell r="DC4" t="str">
            <v>M V</v>
          </cell>
        </row>
        <row r="5">
          <cell r="B5" t="str">
            <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Y5" t="str">
            <v>ANGERS</v>
          </cell>
          <cell r="CZ5">
            <v>49007</v>
          </cell>
          <cell r="DB5" t="str">
            <v/>
          </cell>
          <cell r="DC5" t="str">
            <v/>
          </cell>
        </row>
        <row r="6">
          <cell r="B6" t="str">
            <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Y6" t="str">
            <v>ARGENTAN</v>
          </cell>
          <cell r="CZ6">
            <v>61006</v>
          </cell>
          <cell r="DB6" t="str">
            <v/>
          </cell>
          <cell r="DC6" t="str">
            <v/>
          </cell>
        </row>
        <row r="7">
          <cell r="B7" t="str">
            <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Y7" t="str">
            <v>BEAUPRÉAU</v>
          </cell>
          <cell r="CZ7">
            <v>49023</v>
          </cell>
          <cell r="DB7" t="str">
            <v/>
          </cell>
          <cell r="DC7" t="str">
            <v/>
          </cell>
        </row>
        <row r="8">
          <cell r="B8" t="str">
            <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Y8" t="str">
            <v>BRESSUIRE</v>
          </cell>
          <cell r="CZ8">
            <v>79049</v>
          </cell>
          <cell r="DB8" t="str">
            <v/>
          </cell>
          <cell r="DC8" t="str">
            <v/>
          </cell>
        </row>
        <row r="9">
          <cell r="B9" t="str">
            <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DB9" t="str">
            <v/>
          </cell>
          <cell r="DC9" t="str">
            <v/>
          </cell>
        </row>
        <row r="10">
          <cell r="B10" t="str">
            <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Y10" t="str">
            <v>CHOLET</v>
          </cell>
          <cell r="CZ10">
            <v>49099</v>
          </cell>
          <cell r="DB10" t="str">
            <v/>
          </cell>
          <cell r="DC10" t="str">
            <v/>
          </cell>
        </row>
        <row r="11">
          <cell r="B11" t="str">
            <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Y11" t="str">
            <v>CRÉTEIL</v>
          </cell>
          <cell r="CZ11">
            <v>75028</v>
          </cell>
          <cell r="DB11" t="str">
            <v/>
          </cell>
          <cell r="DC11" t="str">
            <v/>
          </cell>
        </row>
        <row r="12">
          <cell r="B12" t="str">
            <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Y12" t="str">
            <v>DOUÉ LA FONTAINE</v>
          </cell>
          <cell r="CZ12">
            <v>49125</v>
          </cell>
          <cell r="DB12" t="str">
            <v/>
          </cell>
          <cell r="DC12" t="str">
            <v/>
          </cell>
        </row>
        <row r="13">
          <cell r="B13" t="str">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Y13" t="str">
            <v>LA CHAPELLE SUR ERDRE</v>
          </cell>
          <cell r="CZ13">
            <v>44035</v>
          </cell>
          <cell r="DB13" t="str">
            <v/>
          </cell>
          <cell r="DC13" t="str">
            <v/>
          </cell>
        </row>
        <row r="14">
          <cell r="B14" t="str">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Y14" t="str">
            <v>LA CHARTRE SUR LOIR</v>
          </cell>
          <cell r="CZ14">
            <v>72068</v>
          </cell>
          <cell r="DB14" t="str">
            <v/>
          </cell>
          <cell r="DC14" t="str">
            <v/>
          </cell>
        </row>
        <row r="15">
          <cell r="B15" t="str">
            <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Y15" t="str">
            <v>LA JUBAUDIÈRE</v>
          </cell>
          <cell r="CZ15">
            <v>49165</v>
          </cell>
          <cell r="DB15" t="str">
            <v/>
          </cell>
          <cell r="DC15" t="str">
            <v/>
          </cell>
        </row>
        <row r="16">
          <cell r="B16" t="str">
            <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Y16" t="str">
            <v>LA SÉGUINIÈRE</v>
          </cell>
          <cell r="CZ16">
            <v>49332</v>
          </cell>
          <cell r="DB16" t="str">
            <v/>
          </cell>
          <cell r="DC16" t="str">
            <v/>
          </cell>
        </row>
        <row r="17">
          <cell r="B17" t="str">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Y17" t="str">
            <v>LA TESSOUALLE</v>
          </cell>
          <cell r="CZ17">
            <v>49343</v>
          </cell>
          <cell r="DB17" t="str">
            <v/>
          </cell>
          <cell r="DC17" t="str">
            <v/>
          </cell>
        </row>
        <row r="18">
          <cell r="B18" t="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Y18" t="str">
            <v>MARRAKECH - MAROC</v>
          </cell>
          <cell r="CZ18">
            <v>99350</v>
          </cell>
          <cell r="DB18" t="str">
            <v/>
          </cell>
          <cell r="DC18" t="str">
            <v/>
          </cell>
        </row>
        <row r="19">
          <cell r="B19" t="str">
            <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Y19" t="str">
            <v>MAUZÉ - THOUARSAIS</v>
          </cell>
          <cell r="CZ19">
            <v>79171</v>
          </cell>
          <cell r="DB19" t="str">
            <v/>
          </cell>
          <cell r="DC19" t="str">
            <v/>
          </cell>
        </row>
        <row r="20">
          <cell r="B20" t="str">
            <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Y20" t="str">
            <v>MONTIGNÉ SUR MOINE</v>
          </cell>
          <cell r="CZ20">
            <v>49210</v>
          </cell>
          <cell r="DB20" t="str">
            <v/>
          </cell>
          <cell r="DC20" t="str">
            <v/>
          </cell>
        </row>
        <row r="21">
          <cell r="B21" t="str">
            <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Y21" t="str">
            <v>NANTES</v>
          </cell>
          <cell r="CZ21">
            <v>44109</v>
          </cell>
          <cell r="DB21" t="str">
            <v/>
          </cell>
          <cell r="DC21" t="str">
            <v/>
          </cell>
        </row>
        <row r="22">
          <cell r="B22" t="str">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Y22" t="str">
            <v>NIORT</v>
          </cell>
          <cell r="CZ22">
            <v>79191</v>
          </cell>
          <cell r="DB22" t="str">
            <v/>
          </cell>
          <cell r="DC22" t="str">
            <v/>
          </cell>
        </row>
        <row r="23">
          <cell r="B23" t="str">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Y23" t="str">
            <v>NUAILLÉ</v>
          </cell>
          <cell r="CZ23">
            <v>49231</v>
          </cell>
          <cell r="DB23" t="str">
            <v/>
          </cell>
          <cell r="DC23" t="str">
            <v/>
          </cell>
        </row>
        <row r="24">
          <cell r="B24" t="str">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Y24" t="str">
            <v>PARKSÉ - LAOS</v>
          </cell>
          <cell r="CZ24">
            <v>24131</v>
          </cell>
          <cell r="DB24" t="str">
            <v/>
          </cell>
          <cell r="DC24" t="str">
            <v/>
          </cell>
        </row>
        <row r="25">
          <cell r="B25" t="str">
            <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Y25" t="str">
            <v>SAINT AUBIN DE BAUBIGNÉ</v>
          </cell>
          <cell r="CZ25">
            <v>79237</v>
          </cell>
          <cell r="DB25" t="str">
            <v/>
          </cell>
          <cell r="DC25" t="str">
            <v/>
          </cell>
        </row>
        <row r="26">
          <cell r="B26" t="str">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DB26" t="str">
            <v/>
          </cell>
          <cell r="DC26" t="str">
            <v/>
          </cell>
        </row>
        <row r="27">
          <cell r="B27" t="str">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DB27" t="str">
            <v/>
          </cell>
          <cell r="DC27" t="str">
            <v/>
          </cell>
        </row>
        <row r="28">
          <cell r="B28" t="str">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Y28" t="str">
            <v>SAINT CRÉPIN SUR MOINE</v>
          </cell>
          <cell r="CZ28">
            <v>49273</v>
          </cell>
          <cell r="DB28" t="str">
            <v/>
          </cell>
          <cell r="DC28" t="str">
            <v/>
          </cell>
        </row>
        <row r="29">
          <cell r="B29" t="st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Y29" t="str">
            <v>SAUMUR</v>
          </cell>
          <cell r="CZ29">
            <v>49326</v>
          </cell>
          <cell r="DB29" t="str">
            <v/>
          </cell>
          <cell r="DC29" t="str">
            <v/>
          </cell>
        </row>
        <row r="30">
          <cell r="B30" t="str">
            <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Y30" t="str">
            <v>THOUARCÉ</v>
          </cell>
          <cell r="CZ30">
            <v>49345</v>
          </cell>
          <cell r="DB30" t="str">
            <v/>
          </cell>
          <cell r="DC30" t="str">
            <v/>
          </cell>
        </row>
        <row r="31">
          <cell r="B31" t="str">
            <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Y31" t="str">
            <v>TIGNÉ - LYS HAUT LAYON</v>
          </cell>
          <cell r="CZ31">
            <v>49348</v>
          </cell>
          <cell r="DB31" t="str">
            <v/>
          </cell>
          <cell r="DC31" t="str">
            <v/>
          </cell>
        </row>
        <row r="32">
          <cell r="B32" t="str">
            <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Y32" t="str">
            <v>TILLIÈRES</v>
          </cell>
          <cell r="CZ32">
            <v>49349</v>
          </cell>
          <cell r="DB32" t="str">
            <v/>
          </cell>
          <cell r="DC32" t="str">
            <v/>
          </cell>
        </row>
        <row r="33">
          <cell r="B33" t="str">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Y33" t="str">
            <v>TREIZE - VENTS</v>
          </cell>
          <cell r="CZ33">
            <v>85296</v>
          </cell>
          <cell r="DB33" t="str">
            <v/>
          </cell>
          <cell r="DC33" t="str">
            <v/>
          </cell>
        </row>
        <row r="34">
          <cell r="B34" t="str">
            <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Y34" t="str">
            <v>VAUCIENNES</v>
          </cell>
          <cell r="CZ34">
            <v>60658</v>
          </cell>
          <cell r="DB34" t="str">
            <v/>
          </cell>
          <cell r="DC34" t="str">
            <v/>
          </cell>
        </row>
        <row r="35">
          <cell r="B35" t="str">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DB35" t="str">
            <v/>
          </cell>
          <cell r="DC35" t="str">
            <v/>
          </cell>
        </row>
        <row r="36">
          <cell r="B36" t="str">
            <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Y36" t="str">
            <v>ANGERS</v>
          </cell>
          <cell r="CZ36">
            <v>49007</v>
          </cell>
          <cell r="DB36" t="str">
            <v/>
          </cell>
          <cell r="DC36" t="str">
            <v/>
          </cell>
        </row>
        <row r="37">
          <cell r="B37" t="str">
            <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Y37" t="str">
            <v>ARGENTAN</v>
          </cell>
          <cell r="CZ37">
            <v>61006</v>
          </cell>
          <cell r="DB37" t="str">
            <v/>
          </cell>
          <cell r="DC37" t="str">
            <v/>
          </cell>
        </row>
        <row r="38">
          <cell r="B38" t="str">
            <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Y38" t="str">
            <v>BEAUPRÉAU</v>
          </cell>
          <cell r="CZ38">
            <v>49023</v>
          </cell>
          <cell r="DB38" t="str">
            <v/>
          </cell>
          <cell r="DC38" t="str">
            <v/>
          </cell>
        </row>
        <row r="39">
          <cell r="B39" t="str">
            <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Y39" t="str">
            <v>BRESSUIRE</v>
          </cell>
          <cell r="CZ39">
            <v>79049</v>
          </cell>
          <cell r="DB39" t="str">
            <v/>
          </cell>
          <cell r="DC39" t="str">
            <v/>
          </cell>
        </row>
        <row r="40">
          <cell r="B40" t="str">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DB40" t="str">
            <v/>
          </cell>
          <cell r="DC40" t="str">
            <v/>
          </cell>
        </row>
        <row r="41">
          <cell r="B41" t="str">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Y41" t="str">
            <v>CHAUDRON EN MAUGES</v>
          </cell>
          <cell r="CZ41">
            <v>49070</v>
          </cell>
          <cell r="DB41" t="str">
            <v/>
          </cell>
          <cell r="DC41" t="str">
            <v/>
          </cell>
        </row>
        <row r="42">
          <cell r="B42" t="str">
            <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Y42" t="str">
            <v>CHOLET</v>
          </cell>
          <cell r="CZ42">
            <v>49099</v>
          </cell>
          <cell r="DB42" t="str">
            <v/>
          </cell>
          <cell r="DC42" t="str">
            <v/>
          </cell>
        </row>
        <row r="43">
          <cell r="B43" t="str">
            <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Y43" t="str">
            <v>CRÉTEIL</v>
          </cell>
          <cell r="CZ43">
            <v>75028</v>
          </cell>
          <cell r="DB43" t="str">
            <v/>
          </cell>
          <cell r="DC43" t="str">
            <v/>
          </cell>
        </row>
        <row r="44">
          <cell r="B44" t="str">
            <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Y44" t="str">
            <v>DOUÉ LA FONTAINE</v>
          </cell>
          <cell r="CZ44">
            <v>49125</v>
          </cell>
          <cell r="DB44" t="str">
            <v/>
          </cell>
          <cell r="DC44" t="str">
            <v/>
          </cell>
        </row>
        <row r="45">
          <cell r="B45" t="str">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Y45" t="str">
            <v>LA CHAPELLE SUR ERDRE</v>
          </cell>
          <cell r="CZ45">
            <v>44035</v>
          </cell>
          <cell r="DB45" t="str">
            <v/>
          </cell>
          <cell r="DC45" t="str">
            <v/>
          </cell>
        </row>
        <row r="46">
          <cell r="B46" t="str">
            <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Y46" t="str">
            <v>LA CHARTRE SUR LOIR</v>
          </cell>
          <cell r="CZ46">
            <v>72068</v>
          </cell>
          <cell r="DB46" t="str">
            <v/>
          </cell>
          <cell r="DC46" t="str">
            <v/>
          </cell>
        </row>
        <row r="47">
          <cell r="B47" t="str">
            <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Y47" t="str">
            <v>LA JUBAUDIÈRE</v>
          </cell>
          <cell r="CZ47">
            <v>49165</v>
          </cell>
          <cell r="DB47" t="str">
            <v/>
          </cell>
          <cell r="DC47" t="str">
            <v/>
          </cell>
        </row>
        <row r="48">
          <cell r="B48" t="str">
            <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Y48" t="str">
            <v>LA SÉGUINIÈRE</v>
          </cell>
          <cell r="CZ48">
            <v>49332</v>
          </cell>
          <cell r="DB48" t="str">
            <v/>
          </cell>
          <cell r="DC48" t="str">
            <v/>
          </cell>
        </row>
        <row r="49">
          <cell r="B49" t="str">
            <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Y49" t="str">
            <v>LA TESSOUALLE</v>
          </cell>
          <cell r="CZ49">
            <v>49343</v>
          </cell>
          <cell r="DB49" t="str">
            <v/>
          </cell>
          <cell r="DC49" t="str">
            <v/>
          </cell>
        </row>
        <row r="50">
          <cell r="B50" t="str">
            <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Y50" t="str">
            <v>LOIRÉ</v>
          </cell>
          <cell r="CZ50">
            <v>49178</v>
          </cell>
          <cell r="DB50" t="str">
            <v/>
          </cell>
          <cell r="DC50" t="str">
            <v/>
          </cell>
        </row>
        <row r="51">
          <cell r="B51" t="str">
            <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Y51" t="str">
            <v>MARRAKECH - MAROC</v>
          </cell>
          <cell r="CZ51">
            <v>99350</v>
          </cell>
          <cell r="DB51" t="str">
            <v/>
          </cell>
          <cell r="DC51" t="str">
            <v/>
          </cell>
        </row>
        <row r="52">
          <cell r="B52" t="str">
            <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Y52" t="str">
            <v>MAUZÉ - THOUARSAIS</v>
          </cell>
          <cell r="CZ52">
            <v>79171</v>
          </cell>
          <cell r="DB52" t="str">
            <v/>
          </cell>
          <cell r="DC52" t="str">
            <v/>
          </cell>
        </row>
        <row r="53">
          <cell r="B53" t="str">
            <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Y53" t="str">
            <v>MONTIGNÉ SUR MOINE</v>
          </cell>
          <cell r="CZ53">
            <v>49210</v>
          </cell>
          <cell r="DB53" t="str">
            <v/>
          </cell>
          <cell r="DC53" t="str">
            <v/>
          </cell>
        </row>
        <row r="54">
          <cell r="B54" t="str">
            <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Y54" t="str">
            <v>NANTES</v>
          </cell>
          <cell r="CZ54">
            <v>44109</v>
          </cell>
          <cell r="DB54" t="str">
            <v/>
          </cell>
          <cell r="DC54" t="str">
            <v/>
          </cell>
        </row>
        <row r="55">
          <cell r="B55" t="str">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DB55" t="str">
            <v/>
          </cell>
          <cell r="DC55" t="str">
            <v/>
          </cell>
        </row>
        <row r="56">
          <cell r="B56" t="str">
            <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Y56" t="str">
            <v>NIORT</v>
          </cell>
          <cell r="CZ56">
            <v>79191</v>
          </cell>
          <cell r="DB56" t="str">
            <v/>
          </cell>
          <cell r="DC56" t="str">
            <v/>
          </cell>
        </row>
        <row r="57">
          <cell r="B57" t="str">
            <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Y57" t="str">
            <v>NUAILLÉ</v>
          </cell>
          <cell r="CZ57">
            <v>49231</v>
          </cell>
          <cell r="DB57" t="str">
            <v/>
          </cell>
          <cell r="DC57" t="str">
            <v/>
          </cell>
        </row>
        <row r="58">
          <cell r="B58" t="str">
            <v/>
          </cell>
          <cell r="C58">
            <v>0</v>
          </cell>
          <cell r="D58">
            <v>0</v>
          </cell>
          <cell r="E58">
            <v>0</v>
          </cell>
          <cell r="F58">
            <v>0</v>
          </cell>
          <cell r="G58">
            <v>0</v>
          </cell>
          <cell r="H58">
            <v>0</v>
          </cell>
          <cell r="I58" t="str">
            <v/>
          </cell>
          <cell r="J58">
            <v>0</v>
          </cell>
          <cell r="K58" t="str">
            <v/>
          </cell>
          <cell r="L58">
            <v>0</v>
          </cell>
          <cell r="M58">
            <v>0</v>
          </cell>
          <cell r="N58">
            <v>0</v>
          </cell>
          <cell r="O58">
            <v>0</v>
          </cell>
          <cell r="P58">
            <v>0</v>
          </cell>
          <cell r="Q58">
            <v>0</v>
          </cell>
          <cell r="R58">
            <v>0</v>
          </cell>
          <cell r="S58">
            <v>0</v>
          </cell>
          <cell r="T58" t="str">
            <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t="str">
            <v/>
          </cell>
          <cell r="CW58" t="str">
            <v/>
          </cell>
          <cell r="CY58" t="str">
            <v>PARKSÉ - LAOS</v>
          </cell>
          <cell r="CZ58">
            <v>24131</v>
          </cell>
          <cell r="DB58" t="str">
            <v/>
          </cell>
          <cell r="DC58" t="str">
            <v/>
          </cell>
        </row>
        <row r="59">
          <cell r="B59" t="str">
            <v/>
          </cell>
          <cell r="C59">
            <v>0</v>
          </cell>
          <cell r="D59">
            <v>0</v>
          </cell>
          <cell r="E59">
            <v>0</v>
          </cell>
          <cell r="F59">
            <v>0</v>
          </cell>
          <cell r="G59">
            <v>0</v>
          </cell>
          <cell r="H59">
            <v>0</v>
          </cell>
          <cell r="I59" t="str">
            <v/>
          </cell>
          <cell r="J59">
            <v>0</v>
          </cell>
          <cell r="K59" t="str">
            <v/>
          </cell>
          <cell r="L59">
            <v>0</v>
          </cell>
          <cell r="M59">
            <v>0</v>
          </cell>
          <cell r="N59">
            <v>0</v>
          </cell>
          <cell r="O59">
            <v>0</v>
          </cell>
          <cell r="P59">
            <v>0</v>
          </cell>
          <cell r="Q59">
            <v>0</v>
          </cell>
          <cell r="R59">
            <v>0</v>
          </cell>
          <cell r="S59">
            <v>0</v>
          </cell>
          <cell r="T59" t="str">
            <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t="str">
            <v/>
          </cell>
          <cell r="CW59" t="str">
            <v/>
          </cell>
          <cell r="CY59" t="str">
            <v>POUZAUGES</v>
          </cell>
          <cell r="CZ59">
            <v>85182</v>
          </cell>
          <cell r="DB59" t="str">
            <v/>
          </cell>
          <cell r="DC59" t="str">
            <v/>
          </cell>
        </row>
        <row r="60">
          <cell r="B60" t="str">
            <v/>
          </cell>
          <cell r="C60">
            <v>0</v>
          </cell>
          <cell r="D60">
            <v>0</v>
          </cell>
          <cell r="E60">
            <v>0</v>
          </cell>
          <cell r="F60">
            <v>0</v>
          </cell>
          <cell r="G60">
            <v>0</v>
          </cell>
          <cell r="H60">
            <v>0</v>
          </cell>
          <cell r="I60" t="str">
            <v/>
          </cell>
          <cell r="J60">
            <v>0</v>
          </cell>
          <cell r="K60" t="str">
            <v/>
          </cell>
          <cell r="L60">
            <v>0</v>
          </cell>
          <cell r="M60">
            <v>0</v>
          </cell>
          <cell r="N60">
            <v>0</v>
          </cell>
          <cell r="O60">
            <v>0</v>
          </cell>
          <cell r="P60">
            <v>0</v>
          </cell>
          <cell r="Q60">
            <v>0</v>
          </cell>
          <cell r="R60">
            <v>0</v>
          </cell>
          <cell r="S60">
            <v>0</v>
          </cell>
          <cell r="T60" t="str">
            <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t="str">
            <v/>
          </cell>
          <cell r="CW60" t="str">
            <v/>
          </cell>
          <cell r="CY60" t="str">
            <v>SAINT AUBIN DE BAUBIGNÉ</v>
          </cell>
          <cell r="CZ60">
            <v>79237</v>
          </cell>
          <cell r="DB60" t="str">
            <v/>
          </cell>
          <cell r="DC60" t="str">
            <v/>
          </cell>
        </row>
        <row r="61">
          <cell r="B61" t="str">
            <v/>
          </cell>
          <cell r="C61">
            <v>0</v>
          </cell>
          <cell r="D61">
            <v>0</v>
          </cell>
          <cell r="E61">
            <v>0</v>
          </cell>
          <cell r="F61">
            <v>0</v>
          </cell>
          <cell r="G61">
            <v>0</v>
          </cell>
          <cell r="H61">
            <v>0</v>
          </cell>
          <cell r="I61" t="str">
            <v/>
          </cell>
          <cell r="J61">
            <v>0</v>
          </cell>
          <cell r="K61" t="str">
            <v/>
          </cell>
          <cell r="L61">
            <v>0</v>
          </cell>
          <cell r="M61">
            <v>0</v>
          </cell>
          <cell r="N61">
            <v>0</v>
          </cell>
          <cell r="O61">
            <v>0</v>
          </cell>
          <cell r="P61">
            <v>0</v>
          </cell>
          <cell r="Q61">
            <v>0</v>
          </cell>
          <cell r="R61">
            <v>0</v>
          </cell>
          <cell r="S61">
            <v>0</v>
          </cell>
          <cell r="T61" t="str">
            <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t="str">
            <v/>
          </cell>
          <cell r="CW61" t="str">
            <v/>
          </cell>
          <cell r="CY61" t="str">
            <v>SAINT CRÉPIN SUR MOINE</v>
          </cell>
          <cell r="CZ61">
            <v>49273</v>
          </cell>
          <cell r="DB61" t="str">
            <v/>
          </cell>
          <cell r="DC61" t="str">
            <v/>
          </cell>
        </row>
        <row r="62">
          <cell r="B62" t="str">
            <v/>
          </cell>
          <cell r="C62">
            <v>0</v>
          </cell>
          <cell r="D62">
            <v>0</v>
          </cell>
          <cell r="E62">
            <v>0</v>
          </cell>
          <cell r="F62">
            <v>0</v>
          </cell>
          <cell r="G62">
            <v>0</v>
          </cell>
          <cell r="H62">
            <v>0</v>
          </cell>
          <cell r="I62" t="str">
            <v/>
          </cell>
          <cell r="J62">
            <v>0</v>
          </cell>
          <cell r="K62" t="str">
            <v/>
          </cell>
          <cell r="L62">
            <v>0</v>
          </cell>
          <cell r="M62">
            <v>0</v>
          </cell>
          <cell r="N62">
            <v>0</v>
          </cell>
          <cell r="O62">
            <v>0</v>
          </cell>
          <cell r="P62">
            <v>0</v>
          </cell>
          <cell r="Q62">
            <v>0</v>
          </cell>
          <cell r="R62">
            <v>0</v>
          </cell>
          <cell r="S62">
            <v>0</v>
          </cell>
          <cell r="T62" t="str">
            <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t="str">
            <v/>
          </cell>
          <cell r="CW62" t="str">
            <v/>
          </cell>
          <cell r="CY62" t="str">
            <v>SAUMUR</v>
          </cell>
          <cell r="CZ62">
            <v>49326</v>
          </cell>
          <cell r="DB62" t="str">
            <v/>
          </cell>
          <cell r="DC62" t="str">
            <v/>
          </cell>
        </row>
        <row r="63">
          <cell r="B63" t="str">
            <v/>
          </cell>
          <cell r="C63">
            <v>0</v>
          </cell>
          <cell r="D63">
            <v>0</v>
          </cell>
          <cell r="E63">
            <v>0</v>
          </cell>
          <cell r="F63">
            <v>0</v>
          </cell>
          <cell r="G63">
            <v>0</v>
          </cell>
          <cell r="H63">
            <v>0</v>
          </cell>
          <cell r="I63" t="str">
            <v/>
          </cell>
          <cell r="J63">
            <v>0</v>
          </cell>
          <cell r="K63" t="str">
            <v/>
          </cell>
          <cell r="L63">
            <v>0</v>
          </cell>
          <cell r="M63">
            <v>0</v>
          </cell>
          <cell r="N63">
            <v>0</v>
          </cell>
          <cell r="O63">
            <v>0</v>
          </cell>
          <cell r="P63">
            <v>0</v>
          </cell>
          <cell r="Q63">
            <v>0</v>
          </cell>
          <cell r="R63">
            <v>0</v>
          </cell>
          <cell r="S63">
            <v>0</v>
          </cell>
          <cell r="T63" t="str">
            <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t="str">
            <v/>
          </cell>
          <cell r="CW63" t="str">
            <v/>
          </cell>
          <cell r="CY63" t="str">
            <v>THOUARCÉ</v>
          </cell>
          <cell r="CZ63">
            <v>49345</v>
          </cell>
          <cell r="DB63" t="str">
            <v/>
          </cell>
          <cell r="DC63" t="str">
            <v/>
          </cell>
        </row>
        <row r="64">
          <cell r="B64" t="str">
            <v/>
          </cell>
          <cell r="C64">
            <v>0</v>
          </cell>
          <cell r="D64">
            <v>0</v>
          </cell>
          <cell r="E64">
            <v>0</v>
          </cell>
          <cell r="F64">
            <v>0</v>
          </cell>
          <cell r="G64">
            <v>0</v>
          </cell>
          <cell r="H64">
            <v>0</v>
          </cell>
          <cell r="I64" t="str">
            <v/>
          </cell>
          <cell r="J64">
            <v>0</v>
          </cell>
          <cell r="K64" t="str">
            <v/>
          </cell>
          <cell r="L64">
            <v>0</v>
          </cell>
          <cell r="M64">
            <v>0</v>
          </cell>
          <cell r="N64">
            <v>0</v>
          </cell>
          <cell r="O64">
            <v>0</v>
          </cell>
          <cell r="P64">
            <v>0</v>
          </cell>
          <cell r="Q64">
            <v>0</v>
          </cell>
          <cell r="R64">
            <v>0</v>
          </cell>
          <cell r="S64">
            <v>0</v>
          </cell>
          <cell r="T64" t="str">
            <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t="str">
            <v/>
          </cell>
          <cell r="CW64" t="str">
            <v/>
          </cell>
          <cell r="CY64" t="str">
            <v>TIGNÉ - LYS HAUT LAYON</v>
          </cell>
          <cell r="CZ64">
            <v>49348</v>
          </cell>
          <cell r="DB64" t="str">
            <v/>
          </cell>
          <cell r="DC64" t="str">
            <v/>
          </cell>
        </row>
        <row r="65">
          <cell r="B65" t="str">
            <v/>
          </cell>
          <cell r="C65">
            <v>0</v>
          </cell>
          <cell r="D65">
            <v>0</v>
          </cell>
          <cell r="E65">
            <v>0</v>
          </cell>
          <cell r="F65">
            <v>0</v>
          </cell>
          <cell r="G65">
            <v>0</v>
          </cell>
          <cell r="H65">
            <v>0</v>
          </cell>
          <cell r="I65" t="str">
            <v/>
          </cell>
          <cell r="J65">
            <v>0</v>
          </cell>
          <cell r="K65" t="str">
            <v/>
          </cell>
          <cell r="L65">
            <v>0</v>
          </cell>
          <cell r="M65">
            <v>0</v>
          </cell>
          <cell r="N65">
            <v>0</v>
          </cell>
          <cell r="O65">
            <v>0</v>
          </cell>
          <cell r="P65">
            <v>0</v>
          </cell>
          <cell r="Q65">
            <v>0</v>
          </cell>
          <cell r="R65">
            <v>0</v>
          </cell>
          <cell r="S65">
            <v>0</v>
          </cell>
          <cell r="T65" t="str">
            <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t="str">
            <v/>
          </cell>
          <cell r="CW65" t="str">
            <v/>
          </cell>
          <cell r="CY65" t="str">
            <v>TILLIÈRES</v>
          </cell>
          <cell r="CZ65">
            <v>49349</v>
          </cell>
          <cell r="DB65" t="str">
            <v/>
          </cell>
          <cell r="DC65" t="str">
            <v/>
          </cell>
        </row>
        <row r="66">
          <cell r="B66" t="str">
            <v/>
          </cell>
          <cell r="C66">
            <v>0</v>
          </cell>
          <cell r="D66">
            <v>0</v>
          </cell>
          <cell r="E66">
            <v>0</v>
          </cell>
          <cell r="F66">
            <v>0</v>
          </cell>
          <cell r="G66">
            <v>0</v>
          </cell>
          <cell r="H66">
            <v>0</v>
          </cell>
          <cell r="I66" t="str">
            <v/>
          </cell>
          <cell r="J66">
            <v>0</v>
          </cell>
          <cell r="K66" t="str">
            <v/>
          </cell>
          <cell r="L66">
            <v>0</v>
          </cell>
          <cell r="M66">
            <v>0</v>
          </cell>
          <cell r="N66">
            <v>0</v>
          </cell>
          <cell r="O66">
            <v>0</v>
          </cell>
          <cell r="P66">
            <v>0</v>
          </cell>
          <cell r="Q66">
            <v>0</v>
          </cell>
          <cell r="R66">
            <v>0</v>
          </cell>
          <cell r="S66">
            <v>0</v>
          </cell>
          <cell r="T66" t="str">
            <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t="str">
            <v/>
          </cell>
          <cell r="CW66" t="str">
            <v/>
          </cell>
          <cell r="CY66" t="str">
            <v>TREIZE - VENTS</v>
          </cell>
          <cell r="CZ66">
            <v>85296</v>
          </cell>
          <cell r="DB66" t="str">
            <v/>
          </cell>
          <cell r="DC66" t="str">
            <v/>
          </cell>
        </row>
        <row r="67">
          <cell r="B67" t="str">
            <v/>
          </cell>
          <cell r="C67">
            <v>0</v>
          </cell>
          <cell r="D67">
            <v>0</v>
          </cell>
          <cell r="E67">
            <v>0</v>
          </cell>
          <cell r="F67">
            <v>0</v>
          </cell>
          <cell r="G67">
            <v>0</v>
          </cell>
          <cell r="H67">
            <v>0</v>
          </cell>
          <cell r="I67" t="str">
            <v/>
          </cell>
          <cell r="J67">
            <v>0</v>
          </cell>
          <cell r="K67" t="str">
            <v/>
          </cell>
          <cell r="L67">
            <v>0</v>
          </cell>
          <cell r="M67">
            <v>0</v>
          </cell>
          <cell r="N67">
            <v>0</v>
          </cell>
          <cell r="O67">
            <v>0</v>
          </cell>
          <cell r="P67">
            <v>0</v>
          </cell>
          <cell r="Q67">
            <v>0</v>
          </cell>
          <cell r="R67">
            <v>0</v>
          </cell>
          <cell r="S67">
            <v>0</v>
          </cell>
          <cell r="T67" t="str">
            <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t="str">
            <v/>
          </cell>
          <cell r="CW67" t="str">
            <v/>
          </cell>
          <cell r="CY67" t="str">
            <v>VAUCIENNES</v>
          </cell>
          <cell r="CZ67">
            <v>60658</v>
          </cell>
          <cell r="DB67" t="str">
            <v/>
          </cell>
          <cell r="DC67" t="str">
            <v/>
          </cell>
        </row>
        <row r="68">
          <cell r="B68" t="str">
            <v/>
          </cell>
          <cell r="C68">
            <v>0</v>
          </cell>
          <cell r="D68">
            <v>0</v>
          </cell>
          <cell r="E68">
            <v>0</v>
          </cell>
          <cell r="F68">
            <v>0</v>
          </cell>
          <cell r="G68">
            <v>0</v>
          </cell>
          <cell r="H68">
            <v>0</v>
          </cell>
          <cell r="I68" t="str">
            <v/>
          </cell>
          <cell r="J68">
            <v>0</v>
          </cell>
          <cell r="K68" t="str">
            <v/>
          </cell>
          <cell r="L68">
            <v>0</v>
          </cell>
          <cell r="M68">
            <v>0</v>
          </cell>
          <cell r="N68">
            <v>0</v>
          </cell>
          <cell r="O68">
            <v>0</v>
          </cell>
          <cell r="P68">
            <v>0</v>
          </cell>
          <cell r="Q68">
            <v>0</v>
          </cell>
          <cell r="R68">
            <v>0</v>
          </cell>
          <cell r="S68">
            <v>0</v>
          </cell>
          <cell r="T68" t="str">
            <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t="str">
            <v/>
          </cell>
          <cell r="CW68" t="str">
            <v/>
          </cell>
          <cell r="DB68" t="str">
            <v/>
          </cell>
          <cell r="DC68" t="str">
            <v/>
          </cell>
        </row>
        <row r="69">
          <cell r="B69" t="str">
            <v/>
          </cell>
          <cell r="C69">
            <v>0</v>
          </cell>
          <cell r="D69">
            <v>0</v>
          </cell>
          <cell r="E69">
            <v>0</v>
          </cell>
          <cell r="F69">
            <v>0</v>
          </cell>
          <cell r="G69">
            <v>0</v>
          </cell>
          <cell r="H69">
            <v>0</v>
          </cell>
          <cell r="I69" t="str">
            <v/>
          </cell>
          <cell r="J69">
            <v>0</v>
          </cell>
          <cell r="K69" t="str">
            <v/>
          </cell>
          <cell r="L69">
            <v>0</v>
          </cell>
          <cell r="M69">
            <v>0</v>
          </cell>
          <cell r="N69">
            <v>0</v>
          </cell>
          <cell r="O69">
            <v>0</v>
          </cell>
          <cell r="P69">
            <v>0</v>
          </cell>
          <cell r="Q69">
            <v>0</v>
          </cell>
          <cell r="R69">
            <v>0</v>
          </cell>
          <cell r="S69">
            <v>0</v>
          </cell>
          <cell r="T69" t="str">
            <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t="str">
            <v/>
          </cell>
          <cell r="CW69" t="str">
            <v/>
          </cell>
          <cell r="DB69" t="str">
            <v/>
          </cell>
          <cell r="DC69" t="str">
            <v/>
          </cell>
        </row>
        <row r="70">
          <cell r="B70" t="str">
            <v/>
          </cell>
          <cell r="C70">
            <v>0</v>
          </cell>
          <cell r="D70">
            <v>0</v>
          </cell>
          <cell r="E70">
            <v>0</v>
          </cell>
          <cell r="F70">
            <v>0</v>
          </cell>
          <cell r="G70">
            <v>0</v>
          </cell>
          <cell r="H70">
            <v>0</v>
          </cell>
          <cell r="I70" t="str">
            <v/>
          </cell>
          <cell r="J70">
            <v>0</v>
          </cell>
          <cell r="K70" t="str">
            <v/>
          </cell>
          <cell r="L70">
            <v>0</v>
          </cell>
          <cell r="M70">
            <v>0</v>
          </cell>
          <cell r="N70">
            <v>0</v>
          </cell>
          <cell r="O70">
            <v>0</v>
          </cell>
          <cell r="P70">
            <v>0</v>
          </cell>
          <cell r="Q70">
            <v>0</v>
          </cell>
          <cell r="R70">
            <v>0</v>
          </cell>
          <cell r="S70">
            <v>0</v>
          </cell>
          <cell r="T70" t="str">
            <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t="str">
            <v/>
          </cell>
          <cell r="CW70" t="str">
            <v/>
          </cell>
          <cell r="CY70" t="str">
            <v>ANGERS</v>
          </cell>
          <cell r="CZ70">
            <v>49007</v>
          </cell>
          <cell r="DB70" t="str">
            <v/>
          </cell>
          <cell r="DC70" t="str">
            <v/>
          </cell>
        </row>
        <row r="71">
          <cell r="B71" t="str">
            <v/>
          </cell>
          <cell r="C71">
            <v>0</v>
          </cell>
          <cell r="D71">
            <v>0</v>
          </cell>
          <cell r="E71">
            <v>0</v>
          </cell>
          <cell r="F71">
            <v>0</v>
          </cell>
          <cell r="G71">
            <v>0</v>
          </cell>
          <cell r="H71">
            <v>0</v>
          </cell>
          <cell r="I71" t="str">
            <v/>
          </cell>
          <cell r="J71">
            <v>0</v>
          </cell>
          <cell r="K71" t="str">
            <v/>
          </cell>
          <cell r="L71">
            <v>0</v>
          </cell>
          <cell r="M71">
            <v>0</v>
          </cell>
          <cell r="N71">
            <v>0</v>
          </cell>
          <cell r="O71">
            <v>0</v>
          </cell>
          <cell r="P71">
            <v>0</v>
          </cell>
          <cell r="Q71">
            <v>0</v>
          </cell>
          <cell r="R71">
            <v>0</v>
          </cell>
          <cell r="S71">
            <v>0</v>
          </cell>
          <cell r="T71" t="str">
            <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t="str">
            <v/>
          </cell>
          <cell r="CW71" t="str">
            <v/>
          </cell>
          <cell r="CY71" t="str">
            <v>ARGENTAN</v>
          </cell>
          <cell r="CZ71">
            <v>61006</v>
          </cell>
          <cell r="DB71" t="str">
            <v/>
          </cell>
          <cell r="DC71" t="str">
            <v/>
          </cell>
        </row>
        <row r="72">
          <cell r="B72" t="str">
            <v/>
          </cell>
          <cell r="C72">
            <v>0</v>
          </cell>
          <cell r="D72">
            <v>0</v>
          </cell>
          <cell r="E72">
            <v>0</v>
          </cell>
          <cell r="F72">
            <v>0</v>
          </cell>
          <cell r="G72">
            <v>0</v>
          </cell>
          <cell r="H72">
            <v>0</v>
          </cell>
          <cell r="I72" t="str">
            <v/>
          </cell>
          <cell r="J72">
            <v>0</v>
          </cell>
          <cell r="K72" t="str">
            <v/>
          </cell>
          <cell r="L72">
            <v>0</v>
          </cell>
          <cell r="M72">
            <v>0</v>
          </cell>
          <cell r="N72">
            <v>0</v>
          </cell>
          <cell r="O72">
            <v>0</v>
          </cell>
          <cell r="P72">
            <v>0</v>
          </cell>
          <cell r="Q72">
            <v>0</v>
          </cell>
          <cell r="R72">
            <v>0</v>
          </cell>
          <cell r="S72">
            <v>0</v>
          </cell>
          <cell r="T72" t="str">
            <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t="str">
            <v/>
          </cell>
          <cell r="CW72" t="str">
            <v/>
          </cell>
          <cell r="CY72" t="str">
            <v>BEAUPRÉAU</v>
          </cell>
          <cell r="CZ72">
            <v>49023</v>
          </cell>
          <cell r="DB72" t="str">
            <v/>
          </cell>
          <cell r="DC72" t="str">
            <v/>
          </cell>
        </row>
        <row r="73">
          <cell r="B73" t="str">
            <v/>
          </cell>
          <cell r="C73">
            <v>0</v>
          </cell>
          <cell r="D73">
            <v>0</v>
          </cell>
          <cell r="E73">
            <v>0</v>
          </cell>
          <cell r="F73">
            <v>0</v>
          </cell>
          <cell r="G73">
            <v>0</v>
          </cell>
          <cell r="H73">
            <v>0</v>
          </cell>
          <cell r="I73" t="str">
            <v/>
          </cell>
          <cell r="J73">
            <v>0</v>
          </cell>
          <cell r="K73" t="str">
            <v/>
          </cell>
          <cell r="L73">
            <v>0</v>
          </cell>
          <cell r="M73">
            <v>0</v>
          </cell>
          <cell r="N73">
            <v>0</v>
          </cell>
          <cell r="O73">
            <v>0</v>
          </cell>
          <cell r="P73">
            <v>0</v>
          </cell>
          <cell r="Q73">
            <v>0</v>
          </cell>
          <cell r="R73">
            <v>0</v>
          </cell>
          <cell r="S73">
            <v>0</v>
          </cell>
          <cell r="T73" t="str">
            <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t="str">
            <v/>
          </cell>
          <cell r="CW73" t="str">
            <v/>
          </cell>
          <cell r="CY73" t="str">
            <v>BRESSUIRE</v>
          </cell>
          <cell r="CZ73">
            <v>79049</v>
          </cell>
          <cell r="DB73" t="str">
            <v/>
          </cell>
          <cell r="DC73" t="str">
            <v/>
          </cell>
        </row>
        <row r="74">
          <cell r="B74" t="str">
            <v/>
          </cell>
          <cell r="C74">
            <v>0</v>
          </cell>
          <cell r="D74">
            <v>0</v>
          </cell>
          <cell r="E74">
            <v>0</v>
          </cell>
          <cell r="F74">
            <v>0</v>
          </cell>
          <cell r="G74">
            <v>0</v>
          </cell>
          <cell r="H74">
            <v>0</v>
          </cell>
          <cell r="I74" t="str">
            <v/>
          </cell>
          <cell r="J74">
            <v>0</v>
          </cell>
          <cell r="K74" t="str">
            <v/>
          </cell>
          <cell r="L74">
            <v>0</v>
          </cell>
          <cell r="M74">
            <v>0</v>
          </cell>
          <cell r="N74">
            <v>0</v>
          </cell>
          <cell r="O74">
            <v>0</v>
          </cell>
          <cell r="P74">
            <v>0</v>
          </cell>
          <cell r="Q74">
            <v>0</v>
          </cell>
          <cell r="R74">
            <v>0</v>
          </cell>
          <cell r="S74">
            <v>0</v>
          </cell>
          <cell r="T74" t="str">
            <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t="str">
            <v/>
          </cell>
          <cell r="CW74" t="str">
            <v/>
          </cell>
          <cell r="DB74" t="str">
            <v/>
          </cell>
          <cell r="DC74" t="str">
            <v/>
          </cell>
        </row>
        <row r="75">
          <cell r="B75" t="str">
            <v/>
          </cell>
          <cell r="C75">
            <v>0</v>
          </cell>
          <cell r="D75">
            <v>0</v>
          </cell>
          <cell r="E75">
            <v>0</v>
          </cell>
          <cell r="F75">
            <v>0</v>
          </cell>
          <cell r="G75">
            <v>0</v>
          </cell>
          <cell r="H75">
            <v>0</v>
          </cell>
          <cell r="I75" t="str">
            <v/>
          </cell>
          <cell r="J75">
            <v>0</v>
          </cell>
          <cell r="K75" t="str">
            <v/>
          </cell>
          <cell r="L75">
            <v>0</v>
          </cell>
          <cell r="M75">
            <v>0</v>
          </cell>
          <cell r="N75">
            <v>0</v>
          </cell>
          <cell r="O75">
            <v>0</v>
          </cell>
          <cell r="P75">
            <v>0</v>
          </cell>
          <cell r="Q75">
            <v>0</v>
          </cell>
          <cell r="R75">
            <v>0</v>
          </cell>
          <cell r="S75">
            <v>0</v>
          </cell>
          <cell r="T75" t="str">
            <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t="str">
            <v/>
          </cell>
          <cell r="CW75" t="str">
            <v/>
          </cell>
          <cell r="CY75" t="str">
            <v>CHAUDRON EN MAUGES</v>
          </cell>
          <cell r="CZ75">
            <v>49070</v>
          </cell>
          <cell r="DB75" t="str">
            <v/>
          </cell>
          <cell r="DC75" t="str">
            <v/>
          </cell>
        </row>
        <row r="76">
          <cell r="B76" t="str">
            <v/>
          </cell>
          <cell r="C76">
            <v>0</v>
          </cell>
          <cell r="D76">
            <v>0</v>
          </cell>
          <cell r="E76">
            <v>0</v>
          </cell>
          <cell r="F76">
            <v>0</v>
          </cell>
          <cell r="G76">
            <v>0</v>
          </cell>
          <cell r="H76">
            <v>0</v>
          </cell>
          <cell r="I76" t="str">
            <v/>
          </cell>
          <cell r="J76">
            <v>0</v>
          </cell>
          <cell r="K76" t="str">
            <v/>
          </cell>
          <cell r="L76">
            <v>0</v>
          </cell>
          <cell r="M76">
            <v>0</v>
          </cell>
          <cell r="N76">
            <v>0</v>
          </cell>
          <cell r="O76">
            <v>0</v>
          </cell>
          <cell r="P76">
            <v>0</v>
          </cell>
          <cell r="Q76">
            <v>0</v>
          </cell>
          <cell r="R76">
            <v>0</v>
          </cell>
          <cell r="S76">
            <v>0</v>
          </cell>
          <cell r="T76" t="str">
            <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t="str">
            <v/>
          </cell>
          <cell r="CW76" t="str">
            <v/>
          </cell>
          <cell r="CY76" t="str">
            <v>CHOLET</v>
          </cell>
          <cell r="CZ76">
            <v>49099</v>
          </cell>
          <cell r="DB76" t="str">
            <v/>
          </cell>
          <cell r="DC76" t="str">
            <v/>
          </cell>
        </row>
        <row r="77">
          <cell r="B77" t="str">
            <v/>
          </cell>
          <cell r="C77">
            <v>0</v>
          </cell>
          <cell r="D77">
            <v>0</v>
          </cell>
          <cell r="E77">
            <v>0</v>
          </cell>
          <cell r="F77">
            <v>0</v>
          </cell>
          <cell r="G77">
            <v>0</v>
          </cell>
          <cell r="H77">
            <v>0</v>
          </cell>
          <cell r="I77" t="str">
            <v/>
          </cell>
          <cell r="J77">
            <v>0</v>
          </cell>
          <cell r="K77" t="str">
            <v/>
          </cell>
          <cell r="L77">
            <v>0</v>
          </cell>
          <cell r="M77">
            <v>0</v>
          </cell>
          <cell r="N77">
            <v>0</v>
          </cell>
          <cell r="O77">
            <v>0</v>
          </cell>
          <cell r="P77">
            <v>0</v>
          </cell>
          <cell r="Q77">
            <v>0</v>
          </cell>
          <cell r="R77">
            <v>0</v>
          </cell>
          <cell r="S77">
            <v>0</v>
          </cell>
          <cell r="T77" t="str">
            <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t="str">
            <v/>
          </cell>
          <cell r="CW77" t="str">
            <v/>
          </cell>
          <cell r="CY77" t="str">
            <v>CRÉTEIL</v>
          </cell>
          <cell r="CZ77">
            <v>75028</v>
          </cell>
          <cell r="DB77" t="str">
            <v/>
          </cell>
          <cell r="DC77" t="str">
            <v/>
          </cell>
        </row>
        <row r="78">
          <cell r="B78" t="str">
            <v/>
          </cell>
          <cell r="C78">
            <v>0</v>
          </cell>
          <cell r="D78">
            <v>0</v>
          </cell>
          <cell r="E78">
            <v>0</v>
          </cell>
          <cell r="F78">
            <v>0</v>
          </cell>
          <cell r="G78">
            <v>0</v>
          </cell>
          <cell r="H78">
            <v>0</v>
          </cell>
          <cell r="I78" t="str">
            <v/>
          </cell>
          <cell r="J78">
            <v>0</v>
          </cell>
          <cell r="K78" t="str">
            <v/>
          </cell>
          <cell r="L78">
            <v>0</v>
          </cell>
          <cell r="M78">
            <v>0</v>
          </cell>
          <cell r="N78">
            <v>0</v>
          </cell>
          <cell r="O78">
            <v>0</v>
          </cell>
          <cell r="P78">
            <v>0</v>
          </cell>
          <cell r="Q78">
            <v>0</v>
          </cell>
          <cell r="R78">
            <v>0</v>
          </cell>
          <cell r="S78">
            <v>0</v>
          </cell>
          <cell r="T78" t="str">
            <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t="str">
            <v/>
          </cell>
          <cell r="CW78" t="str">
            <v/>
          </cell>
          <cell r="CY78" t="str">
            <v>DOUÉ LA FONTAINE</v>
          </cell>
          <cell r="CZ78">
            <v>49125</v>
          </cell>
          <cell r="DB78" t="str">
            <v/>
          </cell>
          <cell r="DC78" t="str">
            <v/>
          </cell>
        </row>
        <row r="79">
          <cell r="B79" t="str">
            <v/>
          </cell>
          <cell r="C79">
            <v>0</v>
          </cell>
          <cell r="D79">
            <v>0</v>
          </cell>
          <cell r="E79">
            <v>0</v>
          </cell>
          <cell r="F79">
            <v>0</v>
          </cell>
          <cell r="G79">
            <v>0</v>
          </cell>
          <cell r="H79">
            <v>0</v>
          </cell>
          <cell r="I79" t="str">
            <v/>
          </cell>
          <cell r="J79">
            <v>0</v>
          </cell>
          <cell r="K79" t="str">
            <v/>
          </cell>
          <cell r="L79">
            <v>0</v>
          </cell>
          <cell r="M79">
            <v>0</v>
          </cell>
          <cell r="N79">
            <v>0</v>
          </cell>
          <cell r="O79">
            <v>0</v>
          </cell>
          <cell r="P79">
            <v>0</v>
          </cell>
          <cell r="Q79">
            <v>0</v>
          </cell>
          <cell r="R79">
            <v>0</v>
          </cell>
          <cell r="S79">
            <v>0</v>
          </cell>
          <cell r="T79" t="str">
            <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t="str">
            <v/>
          </cell>
          <cell r="CW79" t="str">
            <v/>
          </cell>
          <cell r="CY79" t="str">
            <v>LA CHAPELLE SUR ERDRE</v>
          </cell>
          <cell r="CZ79">
            <v>44035</v>
          </cell>
          <cell r="DB79" t="str">
            <v/>
          </cell>
          <cell r="DC79" t="str">
            <v/>
          </cell>
        </row>
        <row r="80">
          <cell r="B80" t="str">
            <v/>
          </cell>
          <cell r="C80">
            <v>0</v>
          </cell>
          <cell r="D80">
            <v>0</v>
          </cell>
          <cell r="E80">
            <v>0</v>
          </cell>
          <cell r="F80">
            <v>0</v>
          </cell>
          <cell r="G80">
            <v>0</v>
          </cell>
          <cell r="H80">
            <v>0</v>
          </cell>
          <cell r="I80" t="str">
            <v/>
          </cell>
          <cell r="J80">
            <v>0</v>
          </cell>
          <cell r="K80" t="str">
            <v/>
          </cell>
          <cell r="L80">
            <v>0</v>
          </cell>
          <cell r="M80">
            <v>0</v>
          </cell>
          <cell r="N80">
            <v>0</v>
          </cell>
          <cell r="O80">
            <v>0</v>
          </cell>
          <cell r="P80">
            <v>0</v>
          </cell>
          <cell r="Q80">
            <v>0</v>
          </cell>
          <cell r="R80">
            <v>0</v>
          </cell>
          <cell r="S80">
            <v>0</v>
          </cell>
          <cell r="T80" t="str">
            <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t="str">
            <v/>
          </cell>
          <cell r="CW80" t="str">
            <v/>
          </cell>
          <cell r="CY80" t="str">
            <v>LA CHARTRE SUR LOIR</v>
          </cell>
          <cell r="CZ80">
            <v>72068</v>
          </cell>
          <cell r="DB80" t="str">
            <v/>
          </cell>
          <cell r="DC80" t="str">
            <v/>
          </cell>
        </row>
        <row r="81">
          <cell r="B81" t="str">
            <v/>
          </cell>
          <cell r="C81">
            <v>0</v>
          </cell>
          <cell r="D81">
            <v>0</v>
          </cell>
          <cell r="E81">
            <v>0</v>
          </cell>
          <cell r="F81">
            <v>0</v>
          </cell>
          <cell r="G81">
            <v>0</v>
          </cell>
          <cell r="H81">
            <v>0</v>
          </cell>
          <cell r="I81" t="str">
            <v/>
          </cell>
          <cell r="J81">
            <v>0</v>
          </cell>
          <cell r="K81" t="str">
            <v/>
          </cell>
          <cell r="L81">
            <v>0</v>
          </cell>
          <cell r="M81">
            <v>0</v>
          </cell>
          <cell r="N81">
            <v>0</v>
          </cell>
          <cell r="O81">
            <v>0</v>
          </cell>
          <cell r="P81">
            <v>0</v>
          </cell>
          <cell r="Q81">
            <v>0</v>
          </cell>
          <cell r="R81">
            <v>0</v>
          </cell>
          <cell r="S81">
            <v>0</v>
          </cell>
          <cell r="T81" t="str">
            <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t="str">
            <v/>
          </cell>
          <cell r="CW81" t="str">
            <v/>
          </cell>
          <cell r="CY81" t="str">
            <v>LA JUBAUDIÈRE</v>
          </cell>
          <cell r="CZ81">
            <v>49165</v>
          </cell>
          <cell r="DB81" t="str">
            <v/>
          </cell>
          <cell r="DC81" t="str">
            <v/>
          </cell>
        </row>
        <row r="82">
          <cell r="B82" t="str">
            <v/>
          </cell>
          <cell r="C82">
            <v>0</v>
          </cell>
          <cell r="D82">
            <v>0</v>
          </cell>
          <cell r="E82">
            <v>0</v>
          </cell>
          <cell r="F82">
            <v>0</v>
          </cell>
          <cell r="G82">
            <v>0</v>
          </cell>
          <cell r="H82">
            <v>0</v>
          </cell>
          <cell r="I82" t="str">
            <v/>
          </cell>
          <cell r="J82">
            <v>0</v>
          </cell>
          <cell r="K82" t="str">
            <v/>
          </cell>
          <cell r="L82">
            <v>0</v>
          </cell>
          <cell r="M82">
            <v>0</v>
          </cell>
          <cell r="N82">
            <v>0</v>
          </cell>
          <cell r="O82">
            <v>0</v>
          </cell>
          <cell r="P82">
            <v>0</v>
          </cell>
          <cell r="Q82">
            <v>0</v>
          </cell>
          <cell r="R82">
            <v>0</v>
          </cell>
          <cell r="S82">
            <v>0</v>
          </cell>
          <cell r="T82" t="str">
            <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t="str">
            <v/>
          </cell>
          <cell r="CW82" t="str">
            <v/>
          </cell>
          <cell r="CY82" t="str">
            <v>LA SÉGUINIÈRE</v>
          </cell>
          <cell r="CZ82">
            <v>49332</v>
          </cell>
          <cell r="DB82" t="str">
            <v/>
          </cell>
          <cell r="DC82" t="str">
            <v/>
          </cell>
        </row>
        <row r="83">
          <cell r="B83" t="str">
            <v/>
          </cell>
          <cell r="C83">
            <v>0</v>
          </cell>
          <cell r="D83">
            <v>0</v>
          </cell>
          <cell r="E83">
            <v>0</v>
          </cell>
          <cell r="F83">
            <v>0</v>
          </cell>
          <cell r="G83">
            <v>0</v>
          </cell>
          <cell r="H83">
            <v>0</v>
          </cell>
          <cell r="I83" t="str">
            <v/>
          </cell>
          <cell r="J83">
            <v>0</v>
          </cell>
          <cell r="K83" t="str">
            <v/>
          </cell>
          <cell r="L83">
            <v>0</v>
          </cell>
          <cell r="M83">
            <v>0</v>
          </cell>
          <cell r="N83">
            <v>0</v>
          </cell>
          <cell r="O83">
            <v>0</v>
          </cell>
          <cell r="P83">
            <v>0</v>
          </cell>
          <cell r="Q83">
            <v>0</v>
          </cell>
          <cell r="R83">
            <v>0</v>
          </cell>
          <cell r="S83">
            <v>0</v>
          </cell>
          <cell r="T83" t="str">
            <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t="str">
            <v/>
          </cell>
          <cell r="CW83" t="str">
            <v/>
          </cell>
          <cell r="CY83" t="str">
            <v>LA TESSOUALLE</v>
          </cell>
          <cell r="CZ83">
            <v>49343</v>
          </cell>
          <cell r="DB83" t="str">
            <v/>
          </cell>
          <cell r="DC83" t="str">
            <v/>
          </cell>
        </row>
        <row r="84">
          <cell r="B84" t="str">
            <v/>
          </cell>
          <cell r="C84">
            <v>0</v>
          </cell>
          <cell r="D84">
            <v>0</v>
          </cell>
          <cell r="E84">
            <v>0</v>
          </cell>
          <cell r="F84">
            <v>0</v>
          </cell>
          <cell r="G84">
            <v>0</v>
          </cell>
          <cell r="H84">
            <v>0</v>
          </cell>
          <cell r="I84" t="str">
            <v/>
          </cell>
          <cell r="J84">
            <v>0</v>
          </cell>
          <cell r="K84" t="str">
            <v/>
          </cell>
          <cell r="L84">
            <v>0</v>
          </cell>
          <cell r="M84">
            <v>0</v>
          </cell>
          <cell r="N84">
            <v>0</v>
          </cell>
          <cell r="O84">
            <v>0</v>
          </cell>
          <cell r="P84">
            <v>0</v>
          </cell>
          <cell r="Q84">
            <v>0</v>
          </cell>
          <cell r="R84">
            <v>0</v>
          </cell>
          <cell r="S84">
            <v>0</v>
          </cell>
          <cell r="T84" t="str">
            <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t="str">
            <v/>
          </cell>
          <cell r="CW84" t="str">
            <v/>
          </cell>
          <cell r="CY84" t="str">
            <v>LOIRÉ</v>
          </cell>
          <cell r="CZ84">
            <v>49178</v>
          </cell>
          <cell r="DB84" t="str">
            <v/>
          </cell>
          <cell r="DC84" t="str">
            <v/>
          </cell>
        </row>
        <row r="85">
          <cell r="B85" t="str">
            <v/>
          </cell>
          <cell r="C85">
            <v>0</v>
          </cell>
          <cell r="D85">
            <v>0</v>
          </cell>
          <cell r="E85">
            <v>0</v>
          </cell>
          <cell r="F85">
            <v>0</v>
          </cell>
          <cell r="G85">
            <v>0</v>
          </cell>
          <cell r="H85">
            <v>0</v>
          </cell>
          <cell r="I85" t="str">
            <v/>
          </cell>
          <cell r="J85">
            <v>0</v>
          </cell>
          <cell r="K85" t="str">
            <v/>
          </cell>
          <cell r="L85">
            <v>0</v>
          </cell>
          <cell r="M85">
            <v>0</v>
          </cell>
          <cell r="N85">
            <v>0</v>
          </cell>
          <cell r="O85">
            <v>0</v>
          </cell>
          <cell r="P85">
            <v>0</v>
          </cell>
          <cell r="Q85">
            <v>0</v>
          </cell>
          <cell r="R85">
            <v>0</v>
          </cell>
          <cell r="S85">
            <v>0</v>
          </cell>
          <cell r="T85" t="str">
            <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t="str">
            <v/>
          </cell>
          <cell r="CW85" t="str">
            <v/>
          </cell>
          <cell r="CY85" t="str">
            <v>MARRAKECH - MAROC</v>
          </cell>
          <cell r="CZ85">
            <v>99350</v>
          </cell>
          <cell r="DB85" t="str">
            <v/>
          </cell>
          <cell r="DC85" t="str">
            <v/>
          </cell>
        </row>
        <row r="86">
          <cell r="B86" t="str">
            <v/>
          </cell>
          <cell r="C86">
            <v>0</v>
          </cell>
          <cell r="D86">
            <v>0</v>
          </cell>
          <cell r="E86">
            <v>0</v>
          </cell>
          <cell r="F86">
            <v>0</v>
          </cell>
          <cell r="G86">
            <v>0</v>
          </cell>
          <cell r="H86">
            <v>0</v>
          </cell>
          <cell r="I86" t="str">
            <v/>
          </cell>
          <cell r="J86">
            <v>0</v>
          </cell>
          <cell r="K86" t="str">
            <v/>
          </cell>
          <cell r="L86">
            <v>0</v>
          </cell>
          <cell r="M86">
            <v>0</v>
          </cell>
          <cell r="N86">
            <v>0</v>
          </cell>
          <cell r="O86">
            <v>0</v>
          </cell>
          <cell r="P86">
            <v>0</v>
          </cell>
          <cell r="Q86">
            <v>0</v>
          </cell>
          <cell r="R86">
            <v>0</v>
          </cell>
          <cell r="S86">
            <v>0</v>
          </cell>
          <cell r="T86" t="str">
            <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t="str">
            <v/>
          </cell>
          <cell r="CW86" t="str">
            <v/>
          </cell>
          <cell r="CY86" t="str">
            <v>MAUZÉ - THOUARSAIS</v>
          </cell>
          <cell r="CZ86">
            <v>79171</v>
          </cell>
          <cell r="DB86" t="str">
            <v/>
          </cell>
          <cell r="DC86" t="str">
            <v/>
          </cell>
        </row>
        <row r="87">
          <cell r="B87" t="str">
            <v/>
          </cell>
          <cell r="C87">
            <v>0</v>
          </cell>
          <cell r="D87">
            <v>0</v>
          </cell>
          <cell r="E87">
            <v>0</v>
          </cell>
          <cell r="F87">
            <v>0</v>
          </cell>
          <cell r="G87">
            <v>0</v>
          </cell>
          <cell r="H87">
            <v>0</v>
          </cell>
          <cell r="I87" t="str">
            <v/>
          </cell>
          <cell r="J87">
            <v>0</v>
          </cell>
          <cell r="K87" t="str">
            <v/>
          </cell>
          <cell r="L87">
            <v>0</v>
          </cell>
          <cell r="M87">
            <v>0</v>
          </cell>
          <cell r="N87">
            <v>0</v>
          </cell>
          <cell r="O87">
            <v>0</v>
          </cell>
          <cell r="P87">
            <v>0</v>
          </cell>
          <cell r="Q87">
            <v>0</v>
          </cell>
          <cell r="R87">
            <v>0</v>
          </cell>
          <cell r="S87">
            <v>0</v>
          </cell>
          <cell r="T87" t="str">
            <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t="str">
            <v/>
          </cell>
          <cell r="CW87" t="str">
            <v/>
          </cell>
          <cell r="CY87" t="str">
            <v>MONTIGNÉ SUR MOINE</v>
          </cell>
          <cell r="CZ87">
            <v>49210</v>
          </cell>
          <cell r="DB87" t="str">
            <v/>
          </cell>
          <cell r="DC87" t="str">
            <v/>
          </cell>
        </row>
        <row r="88">
          <cell r="B88" t="str">
            <v/>
          </cell>
          <cell r="C88">
            <v>0</v>
          </cell>
          <cell r="D88">
            <v>0</v>
          </cell>
          <cell r="E88">
            <v>0</v>
          </cell>
          <cell r="F88">
            <v>0</v>
          </cell>
          <cell r="G88">
            <v>0</v>
          </cell>
          <cell r="H88">
            <v>0</v>
          </cell>
          <cell r="I88" t="str">
            <v/>
          </cell>
          <cell r="J88">
            <v>0</v>
          </cell>
          <cell r="K88" t="str">
            <v/>
          </cell>
          <cell r="L88">
            <v>0</v>
          </cell>
          <cell r="M88">
            <v>0</v>
          </cell>
          <cell r="N88">
            <v>0</v>
          </cell>
          <cell r="O88">
            <v>0</v>
          </cell>
          <cell r="P88">
            <v>0</v>
          </cell>
          <cell r="Q88">
            <v>0</v>
          </cell>
          <cell r="R88">
            <v>0</v>
          </cell>
          <cell r="S88">
            <v>0</v>
          </cell>
          <cell r="T88" t="str">
            <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t="str">
            <v/>
          </cell>
          <cell r="CW88" t="str">
            <v/>
          </cell>
          <cell r="CY88" t="str">
            <v>NANTES</v>
          </cell>
          <cell r="CZ88">
            <v>44109</v>
          </cell>
          <cell r="DB88" t="str">
            <v/>
          </cell>
          <cell r="DC88" t="str">
            <v/>
          </cell>
        </row>
        <row r="89">
          <cell r="B89" t="str">
            <v/>
          </cell>
          <cell r="C89">
            <v>0</v>
          </cell>
          <cell r="D89">
            <v>0</v>
          </cell>
          <cell r="E89">
            <v>0</v>
          </cell>
          <cell r="F89">
            <v>0</v>
          </cell>
          <cell r="G89">
            <v>0</v>
          </cell>
          <cell r="H89">
            <v>0</v>
          </cell>
          <cell r="I89" t="str">
            <v/>
          </cell>
          <cell r="J89">
            <v>0</v>
          </cell>
          <cell r="K89" t="str">
            <v/>
          </cell>
          <cell r="L89">
            <v>0</v>
          </cell>
          <cell r="M89">
            <v>0</v>
          </cell>
          <cell r="N89">
            <v>0</v>
          </cell>
          <cell r="O89">
            <v>0</v>
          </cell>
          <cell r="P89">
            <v>0</v>
          </cell>
          <cell r="Q89">
            <v>0</v>
          </cell>
          <cell r="R89">
            <v>0</v>
          </cell>
          <cell r="S89">
            <v>0</v>
          </cell>
          <cell r="T89" t="str">
            <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t="str">
            <v/>
          </cell>
          <cell r="CW89" t="str">
            <v/>
          </cell>
          <cell r="CY89" t="str">
            <v>NIORT</v>
          </cell>
          <cell r="CZ89">
            <v>79191</v>
          </cell>
          <cell r="DB89" t="str">
            <v/>
          </cell>
          <cell r="DC89" t="str">
            <v/>
          </cell>
        </row>
        <row r="90">
          <cell r="B90" t="str">
            <v/>
          </cell>
          <cell r="C90">
            <v>0</v>
          </cell>
          <cell r="D90">
            <v>0</v>
          </cell>
          <cell r="E90">
            <v>0</v>
          </cell>
          <cell r="F90">
            <v>0</v>
          </cell>
          <cell r="G90">
            <v>0</v>
          </cell>
          <cell r="H90">
            <v>0</v>
          </cell>
          <cell r="I90" t="str">
            <v/>
          </cell>
          <cell r="J90">
            <v>0</v>
          </cell>
          <cell r="K90" t="str">
            <v/>
          </cell>
          <cell r="L90">
            <v>0</v>
          </cell>
          <cell r="M90">
            <v>0</v>
          </cell>
          <cell r="N90">
            <v>0</v>
          </cell>
          <cell r="O90">
            <v>0</v>
          </cell>
          <cell r="P90">
            <v>0</v>
          </cell>
          <cell r="Q90">
            <v>0</v>
          </cell>
          <cell r="R90">
            <v>0</v>
          </cell>
          <cell r="S90">
            <v>0</v>
          </cell>
          <cell r="T90" t="str">
            <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t="str">
            <v/>
          </cell>
          <cell r="CW90" t="str">
            <v/>
          </cell>
          <cell r="CY90" t="str">
            <v>NUAILLÉ</v>
          </cell>
          <cell r="CZ90">
            <v>49231</v>
          </cell>
          <cell r="DB90" t="str">
            <v/>
          </cell>
          <cell r="DC90" t="str">
            <v/>
          </cell>
        </row>
        <row r="91">
          <cell r="B91" t="str">
            <v/>
          </cell>
          <cell r="C91">
            <v>0</v>
          </cell>
          <cell r="D91">
            <v>0</v>
          </cell>
          <cell r="E91">
            <v>0</v>
          </cell>
          <cell r="F91">
            <v>0</v>
          </cell>
          <cell r="G91">
            <v>0</v>
          </cell>
          <cell r="H91">
            <v>0</v>
          </cell>
          <cell r="I91" t="str">
            <v/>
          </cell>
          <cell r="J91">
            <v>0</v>
          </cell>
          <cell r="K91" t="str">
            <v/>
          </cell>
          <cell r="L91">
            <v>0</v>
          </cell>
          <cell r="M91">
            <v>0</v>
          </cell>
          <cell r="N91">
            <v>0</v>
          </cell>
          <cell r="O91">
            <v>0</v>
          </cell>
          <cell r="P91">
            <v>0</v>
          </cell>
          <cell r="Q91">
            <v>0</v>
          </cell>
          <cell r="R91">
            <v>0</v>
          </cell>
          <cell r="S91">
            <v>0</v>
          </cell>
          <cell r="T91" t="str">
            <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t="str">
            <v/>
          </cell>
          <cell r="CW91" t="str">
            <v/>
          </cell>
          <cell r="CY91" t="str">
            <v>PARKSÉ - LAOS</v>
          </cell>
          <cell r="CZ91">
            <v>24131</v>
          </cell>
          <cell r="DB91" t="str">
            <v/>
          </cell>
          <cell r="DC91" t="str">
            <v/>
          </cell>
        </row>
        <row r="92">
          <cell r="B92" t="str">
            <v/>
          </cell>
          <cell r="C92">
            <v>0</v>
          </cell>
          <cell r="D92">
            <v>0</v>
          </cell>
          <cell r="E92">
            <v>0</v>
          </cell>
          <cell r="F92">
            <v>0</v>
          </cell>
          <cell r="G92">
            <v>0</v>
          </cell>
          <cell r="H92">
            <v>0</v>
          </cell>
          <cell r="I92" t="str">
            <v/>
          </cell>
          <cell r="J92">
            <v>0</v>
          </cell>
          <cell r="K92" t="str">
            <v/>
          </cell>
          <cell r="L92">
            <v>0</v>
          </cell>
          <cell r="M92">
            <v>0</v>
          </cell>
          <cell r="N92">
            <v>0</v>
          </cell>
          <cell r="O92">
            <v>0</v>
          </cell>
          <cell r="P92">
            <v>0</v>
          </cell>
          <cell r="Q92">
            <v>0</v>
          </cell>
          <cell r="R92">
            <v>0</v>
          </cell>
          <cell r="S92">
            <v>0</v>
          </cell>
          <cell r="T92" t="str">
            <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t="str">
            <v/>
          </cell>
          <cell r="CW92" t="str">
            <v/>
          </cell>
          <cell r="CY92" t="str">
            <v>POUZAUGES</v>
          </cell>
          <cell r="CZ92">
            <v>85182</v>
          </cell>
          <cell r="DB92" t="str">
            <v/>
          </cell>
          <cell r="DC92" t="str">
            <v/>
          </cell>
        </row>
        <row r="93">
          <cell r="B93" t="str">
            <v/>
          </cell>
          <cell r="C93">
            <v>0</v>
          </cell>
          <cell r="D93">
            <v>0</v>
          </cell>
          <cell r="E93">
            <v>0</v>
          </cell>
          <cell r="F93">
            <v>0</v>
          </cell>
          <cell r="G93">
            <v>0</v>
          </cell>
          <cell r="H93">
            <v>0</v>
          </cell>
          <cell r="I93" t="str">
            <v/>
          </cell>
          <cell r="J93">
            <v>0</v>
          </cell>
          <cell r="K93" t="str">
            <v/>
          </cell>
          <cell r="L93">
            <v>0</v>
          </cell>
          <cell r="M93">
            <v>0</v>
          </cell>
          <cell r="N93">
            <v>0</v>
          </cell>
          <cell r="O93">
            <v>0</v>
          </cell>
          <cell r="P93">
            <v>0</v>
          </cell>
          <cell r="Q93">
            <v>0</v>
          </cell>
          <cell r="R93">
            <v>0</v>
          </cell>
          <cell r="S93">
            <v>0</v>
          </cell>
          <cell r="T93" t="str">
            <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t="str">
            <v/>
          </cell>
          <cell r="CW93" t="str">
            <v/>
          </cell>
          <cell r="CY93" t="str">
            <v>SAINT AUBIN DE BAUBIGNÉ</v>
          </cell>
          <cell r="CZ93">
            <v>79237</v>
          </cell>
          <cell r="DB93" t="str">
            <v/>
          </cell>
          <cell r="DC93" t="str">
            <v/>
          </cell>
        </row>
        <row r="94">
          <cell r="B94" t="str">
            <v/>
          </cell>
          <cell r="C94">
            <v>0</v>
          </cell>
          <cell r="D94">
            <v>0</v>
          </cell>
          <cell r="E94">
            <v>0</v>
          </cell>
          <cell r="F94">
            <v>0</v>
          </cell>
          <cell r="G94">
            <v>0</v>
          </cell>
          <cell r="H94">
            <v>0</v>
          </cell>
          <cell r="I94" t="str">
            <v/>
          </cell>
          <cell r="J94">
            <v>0</v>
          </cell>
          <cell r="K94" t="str">
            <v/>
          </cell>
          <cell r="L94">
            <v>0</v>
          </cell>
          <cell r="M94">
            <v>0</v>
          </cell>
          <cell r="N94">
            <v>0</v>
          </cell>
          <cell r="O94">
            <v>0</v>
          </cell>
          <cell r="P94">
            <v>0</v>
          </cell>
          <cell r="Q94">
            <v>0</v>
          </cell>
          <cell r="R94">
            <v>0</v>
          </cell>
          <cell r="S94">
            <v>0</v>
          </cell>
          <cell r="T94" t="str">
            <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t="str">
            <v/>
          </cell>
          <cell r="CW94" t="str">
            <v/>
          </cell>
          <cell r="CY94" t="str">
            <v>SAINT CRÉPIN SUR MOINE</v>
          </cell>
          <cell r="CZ94">
            <v>49273</v>
          </cell>
          <cell r="DB94" t="str">
            <v/>
          </cell>
          <cell r="DC94" t="str">
            <v/>
          </cell>
        </row>
        <row r="95">
          <cell r="B95" t="str">
            <v/>
          </cell>
          <cell r="C95">
            <v>0</v>
          </cell>
          <cell r="D95">
            <v>0</v>
          </cell>
          <cell r="E95">
            <v>0</v>
          </cell>
          <cell r="F95">
            <v>0</v>
          </cell>
          <cell r="G95">
            <v>0</v>
          </cell>
          <cell r="H95">
            <v>0</v>
          </cell>
          <cell r="I95" t="str">
            <v/>
          </cell>
          <cell r="J95">
            <v>0</v>
          </cell>
          <cell r="K95" t="str">
            <v/>
          </cell>
          <cell r="L95">
            <v>0</v>
          </cell>
          <cell r="M95">
            <v>0</v>
          </cell>
          <cell r="N95">
            <v>0</v>
          </cell>
          <cell r="O95">
            <v>0</v>
          </cell>
          <cell r="P95">
            <v>0</v>
          </cell>
          <cell r="Q95">
            <v>0</v>
          </cell>
          <cell r="R95">
            <v>0</v>
          </cell>
          <cell r="S95">
            <v>0</v>
          </cell>
          <cell r="T95" t="str">
            <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t="str">
            <v/>
          </cell>
          <cell r="CW95" t="str">
            <v/>
          </cell>
          <cell r="CY95" t="str">
            <v>SAUMUR</v>
          </cell>
          <cell r="CZ95">
            <v>49326</v>
          </cell>
          <cell r="DB95" t="str">
            <v/>
          </cell>
          <cell r="DC95" t="str">
            <v/>
          </cell>
        </row>
        <row r="96">
          <cell r="B96" t="str">
            <v/>
          </cell>
          <cell r="C96">
            <v>0</v>
          </cell>
          <cell r="D96">
            <v>0</v>
          </cell>
          <cell r="E96">
            <v>0</v>
          </cell>
          <cell r="F96">
            <v>0</v>
          </cell>
          <cell r="G96">
            <v>0</v>
          </cell>
          <cell r="H96">
            <v>0</v>
          </cell>
          <cell r="I96" t="str">
            <v/>
          </cell>
          <cell r="J96">
            <v>0</v>
          </cell>
          <cell r="K96" t="str">
            <v/>
          </cell>
          <cell r="L96">
            <v>0</v>
          </cell>
          <cell r="M96">
            <v>0</v>
          </cell>
          <cell r="N96">
            <v>0</v>
          </cell>
          <cell r="O96">
            <v>0</v>
          </cell>
          <cell r="P96">
            <v>0</v>
          </cell>
          <cell r="Q96">
            <v>0</v>
          </cell>
          <cell r="R96">
            <v>0</v>
          </cell>
          <cell r="S96">
            <v>0</v>
          </cell>
          <cell r="T96" t="str">
            <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t="str">
            <v/>
          </cell>
          <cell r="CW96" t="str">
            <v/>
          </cell>
          <cell r="CY96" t="str">
            <v>THOUARCÉ</v>
          </cell>
          <cell r="CZ96">
            <v>49345</v>
          </cell>
          <cell r="DB96" t="str">
            <v/>
          </cell>
          <cell r="DC96" t="str">
            <v/>
          </cell>
        </row>
        <row r="97">
          <cell r="B97" t="str">
            <v/>
          </cell>
          <cell r="C97">
            <v>0</v>
          </cell>
          <cell r="D97">
            <v>0</v>
          </cell>
          <cell r="E97">
            <v>0</v>
          </cell>
          <cell r="F97">
            <v>0</v>
          </cell>
          <cell r="G97">
            <v>0</v>
          </cell>
          <cell r="H97">
            <v>0</v>
          </cell>
          <cell r="I97" t="str">
            <v/>
          </cell>
          <cell r="J97">
            <v>0</v>
          </cell>
          <cell r="K97" t="str">
            <v/>
          </cell>
          <cell r="L97">
            <v>0</v>
          </cell>
          <cell r="M97">
            <v>0</v>
          </cell>
          <cell r="N97">
            <v>0</v>
          </cell>
          <cell r="O97">
            <v>0</v>
          </cell>
          <cell r="P97">
            <v>0</v>
          </cell>
          <cell r="Q97">
            <v>0</v>
          </cell>
          <cell r="R97">
            <v>0</v>
          </cell>
          <cell r="S97">
            <v>0</v>
          </cell>
          <cell r="T97" t="str">
            <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t="str">
            <v/>
          </cell>
          <cell r="CW97" t="str">
            <v/>
          </cell>
          <cell r="CY97" t="str">
            <v>TIGNÉ - LYS HAUT LAYON</v>
          </cell>
          <cell r="CZ97">
            <v>49348</v>
          </cell>
          <cell r="DB97" t="str">
            <v/>
          </cell>
          <cell r="DC97" t="str">
            <v/>
          </cell>
        </row>
        <row r="98">
          <cell r="B98" t="str">
            <v/>
          </cell>
          <cell r="C98">
            <v>0</v>
          </cell>
          <cell r="D98">
            <v>0</v>
          </cell>
          <cell r="E98">
            <v>0</v>
          </cell>
          <cell r="F98">
            <v>0</v>
          </cell>
          <cell r="G98">
            <v>0</v>
          </cell>
          <cell r="H98">
            <v>0</v>
          </cell>
          <cell r="I98" t="str">
            <v/>
          </cell>
          <cell r="J98">
            <v>0</v>
          </cell>
          <cell r="K98" t="str">
            <v/>
          </cell>
          <cell r="L98">
            <v>0</v>
          </cell>
          <cell r="M98">
            <v>0</v>
          </cell>
          <cell r="N98">
            <v>0</v>
          </cell>
          <cell r="O98">
            <v>0</v>
          </cell>
          <cell r="P98">
            <v>0</v>
          </cell>
          <cell r="Q98">
            <v>0</v>
          </cell>
          <cell r="R98">
            <v>0</v>
          </cell>
          <cell r="S98">
            <v>0</v>
          </cell>
          <cell r="T98" t="str">
            <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t="str">
            <v/>
          </cell>
          <cell r="CW98" t="str">
            <v/>
          </cell>
          <cell r="CY98" t="str">
            <v>TILLIÈRES</v>
          </cell>
          <cell r="CZ98">
            <v>49349</v>
          </cell>
          <cell r="DB98" t="str">
            <v/>
          </cell>
          <cell r="DC98" t="str">
            <v/>
          </cell>
        </row>
        <row r="99">
          <cell r="B99" t="str">
            <v/>
          </cell>
          <cell r="C99">
            <v>0</v>
          </cell>
          <cell r="D99">
            <v>0</v>
          </cell>
          <cell r="E99">
            <v>0</v>
          </cell>
          <cell r="F99">
            <v>0</v>
          </cell>
          <cell r="G99">
            <v>0</v>
          </cell>
          <cell r="H99">
            <v>0</v>
          </cell>
          <cell r="I99" t="str">
            <v/>
          </cell>
          <cell r="J99">
            <v>0</v>
          </cell>
          <cell r="K99" t="str">
            <v/>
          </cell>
          <cell r="L99">
            <v>0</v>
          </cell>
          <cell r="M99">
            <v>0</v>
          </cell>
          <cell r="N99">
            <v>0</v>
          </cell>
          <cell r="O99">
            <v>0</v>
          </cell>
          <cell r="P99">
            <v>0</v>
          </cell>
          <cell r="Q99">
            <v>0</v>
          </cell>
          <cell r="R99">
            <v>0</v>
          </cell>
          <cell r="S99">
            <v>0</v>
          </cell>
          <cell r="T99" t="str">
            <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t="str">
            <v/>
          </cell>
          <cell r="CW99" t="str">
            <v/>
          </cell>
          <cell r="CY99" t="str">
            <v>TREIZE - VENTS</v>
          </cell>
          <cell r="CZ99">
            <v>85296</v>
          </cell>
          <cell r="DB99" t="str">
            <v/>
          </cell>
          <cell r="DC99" t="str">
            <v/>
          </cell>
        </row>
        <row r="100">
          <cell r="B100" t="str">
            <v/>
          </cell>
          <cell r="C100">
            <v>0</v>
          </cell>
          <cell r="D100">
            <v>0</v>
          </cell>
          <cell r="E100">
            <v>0</v>
          </cell>
          <cell r="F100">
            <v>0</v>
          </cell>
          <cell r="G100">
            <v>0</v>
          </cell>
          <cell r="H100">
            <v>0</v>
          </cell>
          <cell r="I100" t="str">
            <v/>
          </cell>
          <cell r="J100">
            <v>0</v>
          </cell>
          <cell r="K100" t="str">
            <v/>
          </cell>
          <cell r="L100">
            <v>0</v>
          </cell>
          <cell r="M100">
            <v>0</v>
          </cell>
          <cell r="N100">
            <v>0</v>
          </cell>
          <cell r="O100">
            <v>0</v>
          </cell>
          <cell r="P100">
            <v>0</v>
          </cell>
          <cell r="Q100">
            <v>0</v>
          </cell>
          <cell r="R100">
            <v>0</v>
          </cell>
          <cell r="S100">
            <v>0</v>
          </cell>
          <cell r="T100" t="str">
            <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t="str">
            <v/>
          </cell>
          <cell r="CW100" t="str">
            <v/>
          </cell>
          <cell r="CY100" t="str">
            <v>VAUCIENNES</v>
          </cell>
          <cell r="CZ100">
            <v>60658</v>
          </cell>
          <cell r="DB100" t="str">
            <v/>
          </cell>
          <cell r="DC100" t="str">
            <v/>
          </cell>
        </row>
        <row r="101">
          <cell r="B101" t="str">
            <v/>
          </cell>
          <cell r="C101">
            <v>0</v>
          </cell>
          <cell r="D101">
            <v>0</v>
          </cell>
          <cell r="E101">
            <v>0</v>
          </cell>
          <cell r="F101">
            <v>0</v>
          </cell>
          <cell r="G101">
            <v>0</v>
          </cell>
          <cell r="H101">
            <v>0</v>
          </cell>
          <cell r="I101" t="str">
            <v/>
          </cell>
          <cell r="J101">
            <v>0</v>
          </cell>
          <cell r="K101" t="str">
            <v/>
          </cell>
          <cell r="L101">
            <v>0</v>
          </cell>
          <cell r="M101">
            <v>0</v>
          </cell>
          <cell r="N101">
            <v>0</v>
          </cell>
          <cell r="O101">
            <v>0</v>
          </cell>
          <cell r="P101">
            <v>0</v>
          </cell>
          <cell r="Q101">
            <v>0</v>
          </cell>
          <cell r="R101">
            <v>0</v>
          </cell>
          <cell r="S101">
            <v>0</v>
          </cell>
          <cell r="T101" t="str">
            <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t="str">
            <v/>
          </cell>
          <cell r="CW101" t="str">
            <v/>
          </cell>
          <cell r="DB101" t="str">
            <v/>
          </cell>
          <cell r="DC101" t="str">
            <v/>
          </cell>
        </row>
        <row r="102">
          <cell r="B102" t="str">
            <v/>
          </cell>
          <cell r="C102">
            <v>0</v>
          </cell>
          <cell r="D102">
            <v>0</v>
          </cell>
          <cell r="E102">
            <v>0</v>
          </cell>
          <cell r="F102">
            <v>0</v>
          </cell>
          <cell r="G102">
            <v>0</v>
          </cell>
          <cell r="H102">
            <v>0</v>
          </cell>
          <cell r="I102" t="str">
            <v/>
          </cell>
          <cell r="J102">
            <v>0</v>
          </cell>
          <cell r="K102" t="str">
            <v/>
          </cell>
          <cell r="L102">
            <v>0</v>
          </cell>
          <cell r="M102">
            <v>0</v>
          </cell>
          <cell r="N102">
            <v>0</v>
          </cell>
          <cell r="O102">
            <v>0</v>
          </cell>
          <cell r="P102">
            <v>0</v>
          </cell>
          <cell r="Q102">
            <v>0</v>
          </cell>
          <cell r="R102">
            <v>0</v>
          </cell>
          <cell r="S102">
            <v>0</v>
          </cell>
          <cell r="T102" t="str">
            <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t="str">
            <v/>
          </cell>
          <cell r="CW102" t="str">
            <v/>
          </cell>
          <cell r="CY102" t="str">
            <v>ANGERS</v>
          </cell>
          <cell r="CZ102">
            <v>49007</v>
          </cell>
          <cell r="DB102" t="str">
            <v/>
          </cell>
          <cell r="DC102" t="str">
            <v/>
          </cell>
        </row>
        <row r="103">
          <cell r="B103" t="str">
            <v/>
          </cell>
          <cell r="C103">
            <v>0</v>
          </cell>
          <cell r="D103">
            <v>0</v>
          </cell>
          <cell r="E103">
            <v>0</v>
          </cell>
          <cell r="F103">
            <v>0</v>
          </cell>
          <cell r="G103">
            <v>0</v>
          </cell>
          <cell r="H103">
            <v>0</v>
          </cell>
          <cell r="I103" t="str">
            <v/>
          </cell>
          <cell r="J103">
            <v>0</v>
          </cell>
          <cell r="K103" t="str">
            <v/>
          </cell>
          <cell r="L103">
            <v>0</v>
          </cell>
          <cell r="M103">
            <v>0</v>
          </cell>
          <cell r="N103">
            <v>0</v>
          </cell>
          <cell r="O103">
            <v>0</v>
          </cell>
          <cell r="P103">
            <v>0</v>
          </cell>
          <cell r="Q103">
            <v>0</v>
          </cell>
          <cell r="R103">
            <v>0</v>
          </cell>
          <cell r="S103">
            <v>0</v>
          </cell>
          <cell r="T103" t="str">
            <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t="str">
            <v/>
          </cell>
          <cell r="CW103" t="str">
            <v/>
          </cell>
          <cell r="CY103" t="str">
            <v>ARGENTAN</v>
          </cell>
          <cell r="CZ103">
            <v>61006</v>
          </cell>
          <cell r="DB103" t="str">
            <v/>
          </cell>
          <cell r="DC103" t="str">
            <v/>
          </cell>
        </row>
        <row r="104">
          <cell r="B104" t="str">
            <v/>
          </cell>
          <cell r="C104">
            <v>0</v>
          </cell>
          <cell r="D104">
            <v>0</v>
          </cell>
          <cell r="E104">
            <v>0</v>
          </cell>
          <cell r="F104">
            <v>0</v>
          </cell>
          <cell r="G104">
            <v>0</v>
          </cell>
          <cell r="H104">
            <v>0</v>
          </cell>
          <cell r="I104" t="str">
            <v/>
          </cell>
          <cell r="J104">
            <v>0</v>
          </cell>
          <cell r="K104" t="str">
            <v/>
          </cell>
          <cell r="L104">
            <v>0</v>
          </cell>
          <cell r="M104">
            <v>0</v>
          </cell>
          <cell r="N104">
            <v>0</v>
          </cell>
          <cell r="O104">
            <v>0</v>
          </cell>
          <cell r="P104">
            <v>0</v>
          </cell>
          <cell r="Q104">
            <v>0</v>
          </cell>
          <cell r="R104">
            <v>0</v>
          </cell>
          <cell r="S104">
            <v>0</v>
          </cell>
          <cell r="T104" t="str">
            <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t="str">
            <v/>
          </cell>
          <cell r="CW104" t="str">
            <v/>
          </cell>
          <cell r="CY104" t="str">
            <v>BEAUPRÉAU</v>
          </cell>
          <cell r="CZ104">
            <v>49023</v>
          </cell>
          <cell r="DB104" t="str">
            <v/>
          </cell>
          <cell r="DC104" t="str">
            <v/>
          </cell>
        </row>
        <row r="105">
          <cell r="B105" t="str">
            <v/>
          </cell>
          <cell r="C105">
            <v>0</v>
          </cell>
          <cell r="D105">
            <v>0</v>
          </cell>
          <cell r="E105">
            <v>0</v>
          </cell>
          <cell r="F105">
            <v>0</v>
          </cell>
          <cell r="G105">
            <v>0</v>
          </cell>
          <cell r="H105">
            <v>0</v>
          </cell>
          <cell r="I105" t="str">
            <v/>
          </cell>
          <cell r="J105">
            <v>0</v>
          </cell>
          <cell r="K105" t="str">
            <v/>
          </cell>
          <cell r="L105">
            <v>0</v>
          </cell>
          <cell r="M105">
            <v>0</v>
          </cell>
          <cell r="N105">
            <v>0</v>
          </cell>
          <cell r="O105">
            <v>0</v>
          </cell>
          <cell r="P105">
            <v>0</v>
          </cell>
          <cell r="Q105">
            <v>0</v>
          </cell>
          <cell r="R105">
            <v>0</v>
          </cell>
          <cell r="S105">
            <v>0</v>
          </cell>
          <cell r="T105" t="str">
            <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t="str">
            <v/>
          </cell>
          <cell r="CW105" t="str">
            <v/>
          </cell>
          <cell r="CY105" t="str">
            <v>BRESSUIRE</v>
          </cell>
          <cell r="CZ105">
            <v>79049</v>
          </cell>
          <cell r="DB105" t="str">
            <v/>
          </cell>
          <cell r="DC105" t="str">
            <v/>
          </cell>
        </row>
        <row r="106">
          <cell r="B106" t="str">
            <v/>
          </cell>
          <cell r="C106">
            <v>0</v>
          </cell>
          <cell r="D106">
            <v>0</v>
          </cell>
          <cell r="E106">
            <v>0</v>
          </cell>
          <cell r="F106">
            <v>0</v>
          </cell>
          <cell r="G106">
            <v>0</v>
          </cell>
          <cell r="H106">
            <v>0</v>
          </cell>
          <cell r="I106" t="str">
            <v/>
          </cell>
          <cell r="J106">
            <v>0</v>
          </cell>
          <cell r="K106" t="str">
            <v/>
          </cell>
          <cell r="L106">
            <v>0</v>
          </cell>
          <cell r="M106">
            <v>0</v>
          </cell>
          <cell r="N106">
            <v>0</v>
          </cell>
          <cell r="O106">
            <v>0</v>
          </cell>
          <cell r="P106">
            <v>0</v>
          </cell>
          <cell r="Q106">
            <v>0</v>
          </cell>
          <cell r="R106">
            <v>0</v>
          </cell>
          <cell r="S106">
            <v>0</v>
          </cell>
          <cell r="T106" t="str">
            <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t="str">
            <v/>
          </cell>
          <cell r="CW106" t="str">
            <v/>
          </cell>
          <cell r="DB106" t="str">
            <v/>
          </cell>
          <cell r="DC106" t="str">
            <v/>
          </cell>
        </row>
        <row r="107">
          <cell r="B107" t="str">
            <v/>
          </cell>
          <cell r="C107">
            <v>0</v>
          </cell>
          <cell r="D107">
            <v>0</v>
          </cell>
          <cell r="E107">
            <v>0</v>
          </cell>
          <cell r="F107">
            <v>0</v>
          </cell>
          <cell r="G107">
            <v>0</v>
          </cell>
          <cell r="H107">
            <v>0</v>
          </cell>
          <cell r="I107" t="str">
            <v/>
          </cell>
          <cell r="J107">
            <v>0</v>
          </cell>
          <cell r="K107" t="str">
            <v/>
          </cell>
          <cell r="L107">
            <v>0</v>
          </cell>
          <cell r="M107">
            <v>0</v>
          </cell>
          <cell r="N107">
            <v>0</v>
          </cell>
          <cell r="O107">
            <v>0</v>
          </cell>
          <cell r="P107">
            <v>0</v>
          </cell>
          <cell r="Q107">
            <v>0</v>
          </cell>
          <cell r="R107">
            <v>0</v>
          </cell>
          <cell r="S107">
            <v>0</v>
          </cell>
          <cell r="T107" t="str">
            <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t="str">
            <v/>
          </cell>
          <cell r="CW107" t="str">
            <v/>
          </cell>
          <cell r="CY107" t="str">
            <v>CHAUDRON EN MAUGES</v>
          </cell>
          <cell r="CZ107">
            <v>49070</v>
          </cell>
          <cell r="DB107" t="str">
            <v/>
          </cell>
          <cell r="DC107" t="str">
            <v/>
          </cell>
        </row>
        <row r="108">
          <cell r="B108" t="str">
            <v/>
          </cell>
          <cell r="C108">
            <v>0</v>
          </cell>
          <cell r="D108">
            <v>0</v>
          </cell>
          <cell r="E108">
            <v>0</v>
          </cell>
          <cell r="F108">
            <v>0</v>
          </cell>
          <cell r="G108">
            <v>0</v>
          </cell>
          <cell r="H108">
            <v>0</v>
          </cell>
          <cell r="I108" t="str">
            <v/>
          </cell>
          <cell r="J108">
            <v>0</v>
          </cell>
          <cell r="K108" t="str">
            <v/>
          </cell>
          <cell r="L108">
            <v>0</v>
          </cell>
          <cell r="M108">
            <v>0</v>
          </cell>
          <cell r="N108">
            <v>0</v>
          </cell>
          <cell r="O108">
            <v>0</v>
          </cell>
          <cell r="P108">
            <v>0</v>
          </cell>
          <cell r="Q108">
            <v>0</v>
          </cell>
          <cell r="R108">
            <v>0</v>
          </cell>
          <cell r="S108">
            <v>0</v>
          </cell>
          <cell r="T108" t="str">
            <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t="str">
            <v/>
          </cell>
          <cell r="CW108" t="str">
            <v/>
          </cell>
          <cell r="CY108" t="str">
            <v>CHOLET</v>
          </cell>
          <cell r="CZ108">
            <v>49099</v>
          </cell>
          <cell r="DB108" t="str">
            <v/>
          </cell>
          <cell r="DC108" t="str">
            <v/>
          </cell>
        </row>
        <row r="109">
          <cell r="B109" t="str">
            <v/>
          </cell>
          <cell r="C109">
            <v>0</v>
          </cell>
          <cell r="D109">
            <v>0</v>
          </cell>
          <cell r="E109">
            <v>0</v>
          </cell>
          <cell r="F109">
            <v>0</v>
          </cell>
          <cell r="G109">
            <v>0</v>
          </cell>
          <cell r="H109">
            <v>0</v>
          </cell>
          <cell r="I109" t="str">
            <v/>
          </cell>
          <cell r="J109">
            <v>0</v>
          </cell>
          <cell r="K109" t="str">
            <v/>
          </cell>
          <cell r="L109">
            <v>0</v>
          </cell>
          <cell r="M109">
            <v>0</v>
          </cell>
          <cell r="N109">
            <v>0</v>
          </cell>
          <cell r="O109">
            <v>0</v>
          </cell>
          <cell r="P109">
            <v>0</v>
          </cell>
          <cell r="Q109">
            <v>0</v>
          </cell>
          <cell r="R109">
            <v>0</v>
          </cell>
          <cell r="S109">
            <v>0</v>
          </cell>
          <cell r="T109" t="str">
            <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t="str">
            <v/>
          </cell>
          <cell r="CW109" t="str">
            <v/>
          </cell>
          <cell r="CY109" t="str">
            <v>CRÉTEIL</v>
          </cell>
          <cell r="CZ109">
            <v>75028</v>
          </cell>
          <cell r="DB109" t="str">
            <v/>
          </cell>
          <cell r="DC109" t="str">
            <v/>
          </cell>
        </row>
        <row r="110">
          <cell r="B110" t="str">
            <v/>
          </cell>
          <cell r="C110">
            <v>0</v>
          </cell>
          <cell r="D110">
            <v>0</v>
          </cell>
          <cell r="E110">
            <v>0</v>
          </cell>
          <cell r="F110">
            <v>0</v>
          </cell>
          <cell r="G110">
            <v>0</v>
          </cell>
          <cell r="H110">
            <v>0</v>
          </cell>
          <cell r="I110" t="str">
            <v/>
          </cell>
          <cell r="J110">
            <v>0</v>
          </cell>
          <cell r="K110" t="str">
            <v/>
          </cell>
          <cell r="L110">
            <v>0</v>
          </cell>
          <cell r="M110">
            <v>0</v>
          </cell>
          <cell r="N110">
            <v>0</v>
          </cell>
          <cell r="O110">
            <v>0</v>
          </cell>
          <cell r="P110">
            <v>0</v>
          </cell>
          <cell r="Q110">
            <v>0</v>
          </cell>
          <cell r="R110">
            <v>0</v>
          </cell>
          <cell r="S110">
            <v>0</v>
          </cell>
          <cell r="T110" t="str">
            <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t="str">
            <v/>
          </cell>
          <cell r="CW110" t="str">
            <v/>
          </cell>
          <cell r="CY110" t="str">
            <v>DOUÉ LA FONTAINE</v>
          </cell>
          <cell r="CZ110">
            <v>49125</v>
          </cell>
          <cell r="DB110" t="str">
            <v/>
          </cell>
          <cell r="DC110" t="str">
            <v/>
          </cell>
        </row>
        <row r="111">
          <cell r="B111" t="str">
            <v/>
          </cell>
          <cell r="C111">
            <v>0</v>
          </cell>
          <cell r="D111">
            <v>0</v>
          </cell>
          <cell r="E111">
            <v>0</v>
          </cell>
          <cell r="F111">
            <v>0</v>
          </cell>
          <cell r="G111">
            <v>0</v>
          </cell>
          <cell r="H111">
            <v>0</v>
          </cell>
          <cell r="I111" t="str">
            <v/>
          </cell>
          <cell r="J111">
            <v>0</v>
          </cell>
          <cell r="K111" t="str">
            <v/>
          </cell>
          <cell r="L111">
            <v>0</v>
          </cell>
          <cell r="M111">
            <v>0</v>
          </cell>
          <cell r="N111">
            <v>0</v>
          </cell>
          <cell r="O111">
            <v>0</v>
          </cell>
          <cell r="P111">
            <v>0</v>
          </cell>
          <cell r="Q111">
            <v>0</v>
          </cell>
          <cell r="R111">
            <v>0</v>
          </cell>
          <cell r="S111">
            <v>0</v>
          </cell>
          <cell r="T111" t="str">
            <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t="str">
            <v/>
          </cell>
          <cell r="CW111" t="str">
            <v/>
          </cell>
          <cell r="CY111" t="str">
            <v>LA CHAPELLE SUR ERDRE</v>
          </cell>
          <cell r="CZ111">
            <v>44035</v>
          </cell>
          <cell r="DB111" t="str">
            <v/>
          </cell>
          <cell r="DC111" t="str">
            <v/>
          </cell>
        </row>
        <row r="112">
          <cell r="B112" t="str">
            <v/>
          </cell>
          <cell r="C112">
            <v>0</v>
          </cell>
          <cell r="D112">
            <v>0</v>
          </cell>
          <cell r="E112">
            <v>0</v>
          </cell>
          <cell r="F112">
            <v>0</v>
          </cell>
          <cell r="G112">
            <v>0</v>
          </cell>
          <cell r="H112">
            <v>0</v>
          </cell>
          <cell r="I112" t="str">
            <v/>
          </cell>
          <cell r="J112">
            <v>0</v>
          </cell>
          <cell r="K112" t="str">
            <v/>
          </cell>
          <cell r="L112">
            <v>0</v>
          </cell>
          <cell r="M112">
            <v>0</v>
          </cell>
          <cell r="N112">
            <v>0</v>
          </cell>
          <cell r="O112">
            <v>0</v>
          </cell>
          <cell r="P112">
            <v>0</v>
          </cell>
          <cell r="Q112">
            <v>0</v>
          </cell>
          <cell r="R112">
            <v>0</v>
          </cell>
          <cell r="S112">
            <v>0</v>
          </cell>
          <cell r="T112" t="str">
            <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t="str">
            <v/>
          </cell>
          <cell r="CW112" t="str">
            <v/>
          </cell>
          <cell r="CY112" t="str">
            <v>LA CHARTRE SUR LOIR</v>
          </cell>
          <cell r="CZ112">
            <v>72068</v>
          </cell>
          <cell r="DB112" t="str">
            <v/>
          </cell>
          <cell r="DC112" t="str">
            <v/>
          </cell>
        </row>
        <row r="113">
          <cell r="B113" t="str">
            <v/>
          </cell>
          <cell r="C113">
            <v>0</v>
          </cell>
          <cell r="D113">
            <v>0</v>
          </cell>
          <cell r="E113">
            <v>0</v>
          </cell>
          <cell r="F113">
            <v>0</v>
          </cell>
          <cell r="G113">
            <v>0</v>
          </cell>
          <cell r="H113">
            <v>0</v>
          </cell>
          <cell r="I113" t="str">
            <v/>
          </cell>
          <cell r="J113">
            <v>0</v>
          </cell>
          <cell r="K113" t="str">
            <v/>
          </cell>
          <cell r="L113">
            <v>0</v>
          </cell>
          <cell r="M113">
            <v>0</v>
          </cell>
          <cell r="N113">
            <v>0</v>
          </cell>
          <cell r="O113">
            <v>0</v>
          </cell>
          <cell r="P113">
            <v>0</v>
          </cell>
          <cell r="Q113">
            <v>0</v>
          </cell>
          <cell r="R113">
            <v>0</v>
          </cell>
          <cell r="S113">
            <v>0</v>
          </cell>
          <cell r="T113" t="str">
            <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t="str">
            <v/>
          </cell>
          <cell r="CW113" t="str">
            <v/>
          </cell>
          <cell r="CY113" t="str">
            <v>LA JUBAUDIÈRE</v>
          </cell>
          <cell r="CZ113">
            <v>49165</v>
          </cell>
          <cell r="DB113" t="str">
            <v/>
          </cell>
          <cell r="DC113" t="str">
            <v/>
          </cell>
        </row>
        <row r="114">
          <cell r="B114" t="str">
            <v/>
          </cell>
          <cell r="C114">
            <v>0</v>
          </cell>
          <cell r="D114">
            <v>0</v>
          </cell>
          <cell r="E114">
            <v>0</v>
          </cell>
          <cell r="F114">
            <v>0</v>
          </cell>
          <cell r="G114">
            <v>0</v>
          </cell>
          <cell r="H114">
            <v>0</v>
          </cell>
          <cell r="I114" t="str">
            <v/>
          </cell>
          <cell r="J114">
            <v>0</v>
          </cell>
          <cell r="K114" t="str">
            <v/>
          </cell>
          <cell r="L114">
            <v>0</v>
          </cell>
          <cell r="M114">
            <v>0</v>
          </cell>
          <cell r="N114">
            <v>0</v>
          </cell>
          <cell r="O114">
            <v>0</v>
          </cell>
          <cell r="P114">
            <v>0</v>
          </cell>
          <cell r="Q114">
            <v>0</v>
          </cell>
          <cell r="R114">
            <v>0</v>
          </cell>
          <cell r="S114">
            <v>0</v>
          </cell>
          <cell r="T114" t="str">
            <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t="str">
            <v/>
          </cell>
          <cell r="CW114" t="str">
            <v/>
          </cell>
          <cell r="CY114" t="str">
            <v>LA SÉGUINIÈRE</v>
          </cell>
          <cell r="CZ114">
            <v>49332</v>
          </cell>
          <cell r="DB114" t="str">
            <v/>
          </cell>
          <cell r="DC114" t="str">
            <v/>
          </cell>
        </row>
        <row r="115">
          <cell r="B115" t="str">
            <v/>
          </cell>
          <cell r="C115">
            <v>0</v>
          </cell>
          <cell r="D115">
            <v>0</v>
          </cell>
          <cell r="E115">
            <v>0</v>
          </cell>
          <cell r="F115">
            <v>0</v>
          </cell>
          <cell r="G115">
            <v>0</v>
          </cell>
          <cell r="H115">
            <v>0</v>
          </cell>
          <cell r="I115" t="str">
            <v/>
          </cell>
          <cell r="J115">
            <v>0</v>
          </cell>
          <cell r="K115" t="str">
            <v/>
          </cell>
          <cell r="L115">
            <v>0</v>
          </cell>
          <cell r="M115">
            <v>0</v>
          </cell>
          <cell r="N115">
            <v>0</v>
          </cell>
          <cell r="O115">
            <v>0</v>
          </cell>
          <cell r="P115">
            <v>0</v>
          </cell>
          <cell r="Q115">
            <v>0</v>
          </cell>
          <cell r="R115">
            <v>0</v>
          </cell>
          <cell r="S115">
            <v>0</v>
          </cell>
          <cell r="T115" t="str">
            <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t="str">
            <v/>
          </cell>
          <cell r="CW115" t="str">
            <v/>
          </cell>
          <cell r="CY115" t="str">
            <v>LA TESSOUALLE</v>
          </cell>
          <cell r="CZ115">
            <v>49343</v>
          </cell>
          <cell r="DB115" t="str">
            <v/>
          </cell>
          <cell r="DC115" t="str">
            <v/>
          </cell>
        </row>
        <row r="116">
          <cell r="B116" t="str">
            <v/>
          </cell>
          <cell r="C116">
            <v>0</v>
          </cell>
          <cell r="D116">
            <v>0</v>
          </cell>
          <cell r="E116">
            <v>0</v>
          </cell>
          <cell r="F116">
            <v>0</v>
          </cell>
          <cell r="G116">
            <v>0</v>
          </cell>
          <cell r="H116">
            <v>0</v>
          </cell>
          <cell r="I116" t="str">
            <v/>
          </cell>
          <cell r="J116">
            <v>0</v>
          </cell>
          <cell r="K116" t="str">
            <v/>
          </cell>
          <cell r="L116">
            <v>0</v>
          </cell>
          <cell r="M116">
            <v>0</v>
          </cell>
          <cell r="N116">
            <v>0</v>
          </cell>
          <cell r="O116">
            <v>0</v>
          </cell>
          <cell r="P116">
            <v>0</v>
          </cell>
          <cell r="Q116">
            <v>0</v>
          </cell>
          <cell r="R116">
            <v>0</v>
          </cell>
          <cell r="S116">
            <v>0</v>
          </cell>
          <cell r="T116" t="str">
            <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t="str">
            <v/>
          </cell>
          <cell r="CW116" t="str">
            <v/>
          </cell>
          <cell r="CY116" t="str">
            <v>LOIRÉ</v>
          </cell>
          <cell r="CZ116">
            <v>49178</v>
          </cell>
          <cell r="DB116" t="str">
            <v/>
          </cell>
          <cell r="DC116" t="str">
            <v/>
          </cell>
        </row>
        <row r="117">
          <cell r="B117" t="str">
            <v/>
          </cell>
          <cell r="C117">
            <v>0</v>
          </cell>
          <cell r="D117">
            <v>0</v>
          </cell>
          <cell r="E117">
            <v>0</v>
          </cell>
          <cell r="F117">
            <v>0</v>
          </cell>
          <cell r="G117">
            <v>0</v>
          </cell>
          <cell r="H117">
            <v>0</v>
          </cell>
          <cell r="I117" t="str">
            <v/>
          </cell>
          <cell r="J117">
            <v>0</v>
          </cell>
          <cell r="K117" t="str">
            <v/>
          </cell>
          <cell r="L117">
            <v>0</v>
          </cell>
          <cell r="M117">
            <v>0</v>
          </cell>
          <cell r="N117">
            <v>0</v>
          </cell>
          <cell r="O117">
            <v>0</v>
          </cell>
          <cell r="P117">
            <v>0</v>
          </cell>
          <cell r="Q117">
            <v>0</v>
          </cell>
          <cell r="R117">
            <v>0</v>
          </cell>
          <cell r="S117">
            <v>0</v>
          </cell>
          <cell r="T117" t="str">
            <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t="str">
            <v/>
          </cell>
          <cell r="CW117" t="str">
            <v/>
          </cell>
          <cell r="CY117" t="str">
            <v>MARRAKECH - MAROC</v>
          </cell>
          <cell r="CZ117">
            <v>99350</v>
          </cell>
          <cell r="DB117" t="str">
            <v/>
          </cell>
          <cell r="DC117" t="str">
            <v/>
          </cell>
        </row>
        <row r="118">
          <cell r="B118" t="str">
            <v/>
          </cell>
          <cell r="C118">
            <v>0</v>
          </cell>
          <cell r="D118">
            <v>0</v>
          </cell>
          <cell r="E118">
            <v>0</v>
          </cell>
          <cell r="F118">
            <v>0</v>
          </cell>
          <cell r="G118">
            <v>0</v>
          </cell>
          <cell r="H118">
            <v>0</v>
          </cell>
          <cell r="I118" t="str">
            <v/>
          </cell>
          <cell r="J118">
            <v>0</v>
          </cell>
          <cell r="K118" t="str">
            <v/>
          </cell>
          <cell r="L118">
            <v>0</v>
          </cell>
          <cell r="M118">
            <v>0</v>
          </cell>
          <cell r="N118">
            <v>0</v>
          </cell>
          <cell r="O118">
            <v>0</v>
          </cell>
          <cell r="P118">
            <v>0</v>
          </cell>
          <cell r="Q118">
            <v>0</v>
          </cell>
          <cell r="R118">
            <v>0</v>
          </cell>
          <cell r="S118">
            <v>0</v>
          </cell>
          <cell r="T118" t="str">
            <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t="str">
            <v/>
          </cell>
          <cell r="CW118" t="str">
            <v/>
          </cell>
          <cell r="CY118" t="str">
            <v>MAUZÉ - THOUARSAIS</v>
          </cell>
          <cell r="CZ118">
            <v>79171</v>
          </cell>
          <cell r="DB118" t="str">
            <v/>
          </cell>
          <cell r="DC118" t="str">
            <v/>
          </cell>
        </row>
        <row r="119">
          <cell r="B119" t="str">
            <v/>
          </cell>
          <cell r="C119">
            <v>0</v>
          </cell>
          <cell r="D119">
            <v>0</v>
          </cell>
          <cell r="E119">
            <v>0</v>
          </cell>
          <cell r="F119">
            <v>0</v>
          </cell>
          <cell r="G119">
            <v>0</v>
          </cell>
          <cell r="H119">
            <v>0</v>
          </cell>
          <cell r="I119" t="str">
            <v/>
          </cell>
          <cell r="J119">
            <v>0</v>
          </cell>
          <cell r="K119" t="str">
            <v/>
          </cell>
          <cell r="L119">
            <v>0</v>
          </cell>
          <cell r="M119">
            <v>0</v>
          </cell>
          <cell r="N119">
            <v>0</v>
          </cell>
          <cell r="O119">
            <v>0</v>
          </cell>
          <cell r="P119">
            <v>0</v>
          </cell>
          <cell r="Q119">
            <v>0</v>
          </cell>
          <cell r="R119">
            <v>0</v>
          </cell>
          <cell r="S119">
            <v>0</v>
          </cell>
          <cell r="T119" t="str">
            <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t="str">
            <v/>
          </cell>
          <cell r="CW119" t="str">
            <v/>
          </cell>
          <cell r="CY119" t="str">
            <v>MONTIGNÉ SUR MOINE</v>
          </cell>
          <cell r="CZ119">
            <v>49210</v>
          </cell>
          <cell r="DB119" t="str">
            <v/>
          </cell>
          <cell r="DC119" t="str">
            <v/>
          </cell>
        </row>
        <row r="120">
          <cell r="B120" t="str">
            <v/>
          </cell>
          <cell r="C120">
            <v>0</v>
          </cell>
          <cell r="D120">
            <v>0</v>
          </cell>
          <cell r="E120">
            <v>0</v>
          </cell>
          <cell r="F120">
            <v>0</v>
          </cell>
          <cell r="G120">
            <v>0</v>
          </cell>
          <cell r="H120">
            <v>0</v>
          </cell>
          <cell r="I120" t="str">
            <v/>
          </cell>
          <cell r="J120">
            <v>0</v>
          </cell>
          <cell r="K120" t="str">
            <v/>
          </cell>
          <cell r="L120">
            <v>0</v>
          </cell>
          <cell r="M120">
            <v>0</v>
          </cell>
          <cell r="N120">
            <v>0</v>
          </cell>
          <cell r="O120">
            <v>0</v>
          </cell>
          <cell r="P120">
            <v>0</v>
          </cell>
          <cell r="Q120">
            <v>0</v>
          </cell>
          <cell r="R120">
            <v>0</v>
          </cell>
          <cell r="S120">
            <v>0</v>
          </cell>
          <cell r="T120" t="str">
            <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t="str">
            <v/>
          </cell>
          <cell r="CW120" t="str">
            <v/>
          </cell>
          <cell r="CY120" t="str">
            <v>NANTES</v>
          </cell>
          <cell r="CZ120">
            <v>44109</v>
          </cell>
          <cell r="DB120" t="str">
            <v/>
          </cell>
          <cell r="DC120" t="str">
            <v/>
          </cell>
        </row>
        <row r="121">
          <cell r="B121" t="str">
            <v/>
          </cell>
          <cell r="C121">
            <v>0</v>
          </cell>
          <cell r="D121">
            <v>0</v>
          </cell>
          <cell r="E121">
            <v>0</v>
          </cell>
          <cell r="F121">
            <v>0</v>
          </cell>
          <cell r="G121">
            <v>0</v>
          </cell>
          <cell r="H121">
            <v>0</v>
          </cell>
          <cell r="I121" t="str">
            <v/>
          </cell>
          <cell r="J121">
            <v>0</v>
          </cell>
          <cell r="K121" t="str">
            <v/>
          </cell>
          <cell r="L121">
            <v>0</v>
          </cell>
          <cell r="M121">
            <v>0</v>
          </cell>
          <cell r="N121">
            <v>0</v>
          </cell>
          <cell r="O121">
            <v>0</v>
          </cell>
          <cell r="P121">
            <v>0</v>
          </cell>
          <cell r="Q121">
            <v>0</v>
          </cell>
          <cell r="R121">
            <v>0</v>
          </cell>
          <cell r="S121">
            <v>0</v>
          </cell>
          <cell r="T121" t="str">
            <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t="str">
            <v/>
          </cell>
          <cell r="CW121" t="str">
            <v/>
          </cell>
          <cell r="CY121" t="str">
            <v>NIORT</v>
          </cell>
          <cell r="CZ121">
            <v>79191</v>
          </cell>
          <cell r="DB121" t="str">
            <v/>
          </cell>
          <cell r="DC121" t="str">
            <v/>
          </cell>
        </row>
        <row r="122">
          <cell r="B122" t="str">
            <v/>
          </cell>
          <cell r="C122">
            <v>0</v>
          </cell>
          <cell r="D122">
            <v>0</v>
          </cell>
          <cell r="E122">
            <v>0</v>
          </cell>
          <cell r="F122">
            <v>0</v>
          </cell>
          <cell r="G122">
            <v>0</v>
          </cell>
          <cell r="H122">
            <v>0</v>
          </cell>
          <cell r="I122" t="str">
            <v/>
          </cell>
          <cell r="J122">
            <v>0</v>
          </cell>
          <cell r="K122" t="str">
            <v/>
          </cell>
          <cell r="L122">
            <v>0</v>
          </cell>
          <cell r="M122">
            <v>0</v>
          </cell>
          <cell r="N122">
            <v>0</v>
          </cell>
          <cell r="O122">
            <v>0</v>
          </cell>
          <cell r="P122">
            <v>0</v>
          </cell>
          <cell r="Q122">
            <v>0</v>
          </cell>
          <cell r="R122">
            <v>0</v>
          </cell>
          <cell r="S122">
            <v>0</v>
          </cell>
          <cell r="T122" t="str">
            <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t="str">
            <v/>
          </cell>
          <cell r="CW122" t="str">
            <v/>
          </cell>
          <cell r="CY122" t="str">
            <v>NUAILLÉ</v>
          </cell>
          <cell r="CZ122">
            <v>49231</v>
          </cell>
          <cell r="DB122" t="str">
            <v/>
          </cell>
          <cell r="DC122" t="str">
            <v/>
          </cell>
        </row>
        <row r="123">
          <cell r="B123" t="str">
            <v/>
          </cell>
          <cell r="C123">
            <v>0</v>
          </cell>
          <cell r="D123">
            <v>0</v>
          </cell>
          <cell r="E123">
            <v>0</v>
          </cell>
          <cell r="F123">
            <v>0</v>
          </cell>
          <cell r="G123">
            <v>0</v>
          </cell>
          <cell r="H123">
            <v>0</v>
          </cell>
          <cell r="I123" t="str">
            <v/>
          </cell>
          <cell r="J123">
            <v>0</v>
          </cell>
          <cell r="K123" t="str">
            <v/>
          </cell>
          <cell r="L123">
            <v>0</v>
          </cell>
          <cell r="M123">
            <v>0</v>
          </cell>
          <cell r="N123">
            <v>0</v>
          </cell>
          <cell r="O123">
            <v>0</v>
          </cell>
          <cell r="P123">
            <v>0</v>
          </cell>
          <cell r="Q123">
            <v>0</v>
          </cell>
          <cell r="R123">
            <v>0</v>
          </cell>
          <cell r="S123">
            <v>0</v>
          </cell>
          <cell r="T123" t="str">
            <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t="str">
            <v/>
          </cell>
          <cell r="CW123" t="str">
            <v/>
          </cell>
          <cell r="CY123" t="str">
            <v>PARKSÉ - LAOS</v>
          </cell>
          <cell r="CZ123">
            <v>24131</v>
          </cell>
          <cell r="DB123" t="str">
            <v/>
          </cell>
          <cell r="DC123" t="str">
            <v/>
          </cell>
        </row>
        <row r="124">
          <cell r="B124" t="str">
            <v/>
          </cell>
          <cell r="C124">
            <v>0</v>
          </cell>
          <cell r="D124">
            <v>0</v>
          </cell>
          <cell r="E124">
            <v>0</v>
          </cell>
          <cell r="F124">
            <v>0</v>
          </cell>
          <cell r="G124">
            <v>0</v>
          </cell>
          <cell r="H124">
            <v>0</v>
          </cell>
          <cell r="I124" t="str">
            <v/>
          </cell>
          <cell r="J124">
            <v>0</v>
          </cell>
          <cell r="K124" t="str">
            <v/>
          </cell>
          <cell r="L124">
            <v>0</v>
          </cell>
          <cell r="M124">
            <v>0</v>
          </cell>
          <cell r="N124">
            <v>0</v>
          </cell>
          <cell r="O124">
            <v>0</v>
          </cell>
          <cell r="P124">
            <v>0</v>
          </cell>
          <cell r="Q124">
            <v>0</v>
          </cell>
          <cell r="R124">
            <v>0</v>
          </cell>
          <cell r="S124">
            <v>0</v>
          </cell>
          <cell r="T124" t="str">
            <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t="str">
            <v/>
          </cell>
          <cell r="CW124" t="str">
            <v/>
          </cell>
          <cell r="CY124" t="str">
            <v>POUZAUGES</v>
          </cell>
          <cell r="CZ124">
            <v>85182</v>
          </cell>
          <cell r="DB124" t="str">
            <v/>
          </cell>
          <cell r="DC124" t="str">
            <v/>
          </cell>
        </row>
        <row r="125">
          <cell r="B125" t="str">
            <v/>
          </cell>
          <cell r="C125">
            <v>0</v>
          </cell>
          <cell r="D125">
            <v>0</v>
          </cell>
          <cell r="E125">
            <v>0</v>
          </cell>
          <cell r="F125">
            <v>0</v>
          </cell>
          <cell r="G125">
            <v>0</v>
          </cell>
          <cell r="H125">
            <v>0</v>
          </cell>
          <cell r="I125" t="str">
            <v/>
          </cell>
          <cell r="J125">
            <v>0</v>
          </cell>
          <cell r="K125" t="str">
            <v/>
          </cell>
          <cell r="L125">
            <v>0</v>
          </cell>
          <cell r="M125">
            <v>0</v>
          </cell>
          <cell r="N125">
            <v>0</v>
          </cell>
          <cell r="O125">
            <v>0</v>
          </cell>
          <cell r="P125">
            <v>0</v>
          </cell>
          <cell r="Q125">
            <v>0</v>
          </cell>
          <cell r="R125">
            <v>0</v>
          </cell>
          <cell r="S125">
            <v>0</v>
          </cell>
          <cell r="T125" t="str">
            <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t="str">
            <v/>
          </cell>
          <cell r="CW125" t="str">
            <v/>
          </cell>
          <cell r="CY125" t="str">
            <v>SAINT AUBIN DE BAUBIGNÉ</v>
          </cell>
          <cell r="CZ125">
            <v>79237</v>
          </cell>
          <cell r="DB125" t="str">
            <v/>
          </cell>
          <cell r="DC125" t="str">
            <v/>
          </cell>
        </row>
        <row r="126">
          <cell r="B126" t="str">
            <v/>
          </cell>
          <cell r="C126">
            <v>0</v>
          </cell>
          <cell r="D126">
            <v>0</v>
          </cell>
          <cell r="E126">
            <v>0</v>
          </cell>
          <cell r="F126">
            <v>0</v>
          </cell>
          <cell r="G126">
            <v>0</v>
          </cell>
          <cell r="H126">
            <v>0</v>
          </cell>
          <cell r="I126" t="str">
            <v/>
          </cell>
          <cell r="J126">
            <v>0</v>
          </cell>
          <cell r="K126" t="str">
            <v/>
          </cell>
          <cell r="L126">
            <v>0</v>
          </cell>
          <cell r="M126">
            <v>0</v>
          </cell>
          <cell r="N126">
            <v>0</v>
          </cell>
          <cell r="O126">
            <v>0</v>
          </cell>
          <cell r="P126">
            <v>0</v>
          </cell>
          <cell r="Q126">
            <v>0</v>
          </cell>
          <cell r="R126">
            <v>0</v>
          </cell>
          <cell r="S126">
            <v>0</v>
          </cell>
          <cell r="T126" t="str">
            <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t="str">
            <v/>
          </cell>
          <cell r="CW126" t="str">
            <v/>
          </cell>
          <cell r="CY126" t="str">
            <v>SAINT CRÉPIN SUR MOINE</v>
          </cell>
          <cell r="CZ126">
            <v>49273</v>
          </cell>
          <cell r="DB126" t="str">
            <v/>
          </cell>
          <cell r="DC126" t="str">
            <v/>
          </cell>
        </row>
        <row r="127">
          <cell r="B127" t="str">
            <v/>
          </cell>
          <cell r="C127">
            <v>0</v>
          </cell>
          <cell r="D127">
            <v>0</v>
          </cell>
          <cell r="E127">
            <v>0</v>
          </cell>
          <cell r="F127">
            <v>0</v>
          </cell>
          <cell r="G127">
            <v>0</v>
          </cell>
          <cell r="H127">
            <v>0</v>
          </cell>
          <cell r="I127" t="str">
            <v/>
          </cell>
          <cell r="J127">
            <v>0</v>
          </cell>
          <cell r="K127" t="str">
            <v/>
          </cell>
          <cell r="L127">
            <v>0</v>
          </cell>
          <cell r="M127">
            <v>0</v>
          </cell>
          <cell r="N127">
            <v>0</v>
          </cell>
          <cell r="O127">
            <v>0</v>
          </cell>
          <cell r="P127">
            <v>0</v>
          </cell>
          <cell r="Q127">
            <v>0</v>
          </cell>
          <cell r="R127">
            <v>0</v>
          </cell>
          <cell r="S127">
            <v>0</v>
          </cell>
          <cell r="T127" t="str">
            <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t="str">
            <v/>
          </cell>
          <cell r="CW127" t="str">
            <v/>
          </cell>
          <cell r="CY127" t="str">
            <v>SAUMUR</v>
          </cell>
          <cell r="CZ127">
            <v>49326</v>
          </cell>
          <cell r="DB127" t="str">
            <v/>
          </cell>
          <cell r="DC127" t="str">
            <v/>
          </cell>
        </row>
        <row r="128">
          <cell r="B128" t="str">
            <v/>
          </cell>
          <cell r="C128">
            <v>0</v>
          </cell>
          <cell r="D128">
            <v>0</v>
          </cell>
          <cell r="E128">
            <v>0</v>
          </cell>
          <cell r="F128">
            <v>0</v>
          </cell>
          <cell r="G128">
            <v>0</v>
          </cell>
          <cell r="H128">
            <v>0</v>
          </cell>
          <cell r="I128" t="str">
            <v/>
          </cell>
          <cell r="J128">
            <v>0</v>
          </cell>
          <cell r="K128" t="str">
            <v/>
          </cell>
          <cell r="L128">
            <v>0</v>
          </cell>
          <cell r="M128">
            <v>0</v>
          </cell>
          <cell r="N128">
            <v>0</v>
          </cell>
          <cell r="O128">
            <v>0</v>
          </cell>
          <cell r="P128">
            <v>0</v>
          </cell>
          <cell r="Q128">
            <v>0</v>
          </cell>
          <cell r="R128">
            <v>0</v>
          </cell>
          <cell r="S128">
            <v>0</v>
          </cell>
          <cell r="T128" t="str">
            <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t="str">
            <v/>
          </cell>
          <cell r="CW128" t="str">
            <v/>
          </cell>
          <cell r="CY128" t="str">
            <v>THOUARCÉ</v>
          </cell>
          <cell r="CZ128">
            <v>49345</v>
          </cell>
          <cell r="DB128" t="str">
            <v/>
          </cell>
          <cell r="DC128" t="str">
            <v/>
          </cell>
        </row>
        <row r="129">
          <cell r="B129" t="str">
            <v/>
          </cell>
          <cell r="C129">
            <v>0</v>
          </cell>
          <cell r="D129">
            <v>0</v>
          </cell>
          <cell r="E129">
            <v>0</v>
          </cell>
          <cell r="F129">
            <v>0</v>
          </cell>
          <cell r="G129">
            <v>0</v>
          </cell>
          <cell r="H129">
            <v>0</v>
          </cell>
          <cell r="I129" t="str">
            <v/>
          </cell>
          <cell r="J129">
            <v>0</v>
          </cell>
          <cell r="K129" t="str">
            <v/>
          </cell>
          <cell r="L129">
            <v>0</v>
          </cell>
          <cell r="M129">
            <v>0</v>
          </cell>
          <cell r="N129">
            <v>0</v>
          </cell>
          <cell r="O129">
            <v>0</v>
          </cell>
          <cell r="P129">
            <v>0</v>
          </cell>
          <cell r="Q129">
            <v>0</v>
          </cell>
          <cell r="R129">
            <v>0</v>
          </cell>
          <cell r="S129">
            <v>0</v>
          </cell>
          <cell r="T129" t="str">
            <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t="str">
            <v/>
          </cell>
          <cell r="CW129" t="str">
            <v/>
          </cell>
          <cell r="CY129" t="str">
            <v>TIGNÉ - LYS HAUT LAYON</v>
          </cell>
          <cell r="CZ129">
            <v>49348</v>
          </cell>
          <cell r="DB129" t="str">
            <v/>
          </cell>
          <cell r="DC129" t="str">
            <v/>
          </cell>
        </row>
        <row r="130">
          <cell r="B130" t="str">
            <v/>
          </cell>
          <cell r="C130">
            <v>0</v>
          </cell>
          <cell r="D130">
            <v>0</v>
          </cell>
          <cell r="E130">
            <v>0</v>
          </cell>
          <cell r="F130">
            <v>0</v>
          </cell>
          <cell r="G130">
            <v>0</v>
          </cell>
          <cell r="H130">
            <v>0</v>
          </cell>
          <cell r="I130" t="str">
            <v/>
          </cell>
          <cell r="J130">
            <v>0</v>
          </cell>
          <cell r="K130" t="str">
            <v/>
          </cell>
          <cell r="L130">
            <v>0</v>
          </cell>
          <cell r="M130">
            <v>0</v>
          </cell>
          <cell r="N130">
            <v>0</v>
          </cell>
          <cell r="O130">
            <v>0</v>
          </cell>
          <cell r="P130">
            <v>0</v>
          </cell>
          <cell r="Q130">
            <v>0</v>
          </cell>
          <cell r="R130">
            <v>0</v>
          </cell>
          <cell r="S130">
            <v>0</v>
          </cell>
          <cell r="T130" t="str">
            <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t="str">
            <v/>
          </cell>
          <cell r="CW130" t="str">
            <v/>
          </cell>
          <cell r="CY130" t="str">
            <v>TILLIÈRES</v>
          </cell>
          <cell r="CZ130">
            <v>49349</v>
          </cell>
          <cell r="DB130" t="str">
            <v/>
          </cell>
          <cell r="DC130" t="str">
            <v/>
          </cell>
        </row>
        <row r="131">
          <cell r="B131" t="str">
            <v/>
          </cell>
          <cell r="C131">
            <v>0</v>
          </cell>
          <cell r="D131">
            <v>0</v>
          </cell>
          <cell r="E131">
            <v>0</v>
          </cell>
          <cell r="F131">
            <v>0</v>
          </cell>
          <cell r="G131">
            <v>0</v>
          </cell>
          <cell r="H131">
            <v>0</v>
          </cell>
          <cell r="I131" t="str">
            <v/>
          </cell>
          <cell r="J131">
            <v>0</v>
          </cell>
          <cell r="K131" t="str">
            <v/>
          </cell>
          <cell r="L131">
            <v>0</v>
          </cell>
          <cell r="M131">
            <v>0</v>
          </cell>
          <cell r="N131">
            <v>0</v>
          </cell>
          <cell r="O131">
            <v>0</v>
          </cell>
          <cell r="P131">
            <v>0</v>
          </cell>
          <cell r="Q131">
            <v>0</v>
          </cell>
          <cell r="R131">
            <v>0</v>
          </cell>
          <cell r="S131">
            <v>0</v>
          </cell>
          <cell r="T131" t="str">
            <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t="str">
            <v/>
          </cell>
          <cell r="CW131" t="str">
            <v/>
          </cell>
          <cell r="CY131" t="str">
            <v>TREIZE - VENTS</v>
          </cell>
          <cell r="CZ131">
            <v>85296</v>
          </cell>
          <cell r="DB131" t="str">
            <v/>
          </cell>
          <cell r="DC131" t="str">
            <v/>
          </cell>
        </row>
        <row r="132">
          <cell r="B132" t="str">
            <v/>
          </cell>
          <cell r="C132">
            <v>0</v>
          </cell>
          <cell r="D132">
            <v>0</v>
          </cell>
          <cell r="E132">
            <v>0</v>
          </cell>
          <cell r="F132">
            <v>0</v>
          </cell>
          <cell r="G132">
            <v>0</v>
          </cell>
          <cell r="H132">
            <v>0</v>
          </cell>
          <cell r="I132" t="str">
            <v/>
          </cell>
          <cell r="J132">
            <v>0</v>
          </cell>
          <cell r="K132" t="str">
            <v/>
          </cell>
          <cell r="L132">
            <v>0</v>
          </cell>
          <cell r="M132">
            <v>0</v>
          </cell>
          <cell r="N132">
            <v>0</v>
          </cell>
          <cell r="O132">
            <v>0</v>
          </cell>
          <cell r="P132">
            <v>0</v>
          </cell>
          <cell r="Q132">
            <v>0</v>
          </cell>
          <cell r="R132">
            <v>0</v>
          </cell>
          <cell r="S132">
            <v>0</v>
          </cell>
          <cell r="T132" t="str">
            <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t="str">
            <v/>
          </cell>
          <cell r="CW132" t="str">
            <v/>
          </cell>
          <cell r="CY132" t="str">
            <v>VAUCIENNES</v>
          </cell>
          <cell r="CZ132">
            <v>60658</v>
          </cell>
          <cell r="DB132" t="str">
            <v/>
          </cell>
          <cell r="DC132" t="str">
            <v/>
          </cell>
        </row>
        <row r="133">
          <cell r="B133" t="str">
            <v/>
          </cell>
          <cell r="C133">
            <v>0</v>
          </cell>
          <cell r="D133">
            <v>0</v>
          </cell>
          <cell r="E133">
            <v>0</v>
          </cell>
          <cell r="F133">
            <v>0</v>
          </cell>
          <cell r="G133">
            <v>0</v>
          </cell>
          <cell r="H133">
            <v>0</v>
          </cell>
          <cell r="I133" t="str">
            <v/>
          </cell>
          <cell r="J133">
            <v>0</v>
          </cell>
          <cell r="K133" t="str">
            <v/>
          </cell>
          <cell r="L133">
            <v>0</v>
          </cell>
          <cell r="M133">
            <v>0</v>
          </cell>
          <cell r="N133">
            <v>0</v>
          </cell>
          <cell r="O133">
            <v>0</v>
          </cell>
          <cell r="P133">
            <v>0</v>
          </cell>
          <cell r="Q133">
            <v>0</v>
          </cell>
          <cell r="R133">
            <v>0</v>
          </cell>
          <cell r="S133">
            <v>0</v>
          </cell>
          <cell r="T133" t="str">
            <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t="str">
            <v/>
          </cell>
          <cell r="CW133" t="str">
            <v/>
          </cell>
          <cell r="DB133" t="str">
            <v/>
          </cell>
          <cell r="DC133" t="str">
            <v/>
          </cell>
        </row>
        <row r="134">
          <cell r="B134" t="str">
            <v/>
          </cell>
          <cell r="C134">
            <v>0</v>
          </cell>
          <cell r="D134">
            <v>0</v>
          </cell>
          <cell r="E134">
            <v>0</v>
          </cell>
          <cell r="F134">
            <v>0</v>
          </cell>
          <cell r="G134">
            <v>0</v>
          </cell>
          <cell r="H134">
            <v>0</v>
          </cell>
          <cell r="I134" t="str">
            <v/>
          </cell>
          <cell r="J134">
            <v>0</v>
          </cell>
          <cell r="K134" t="str">
            <v/>
          </cell>
          <cell r="L134">
            <v>0</v>
          </cell>
          <cell r="M134">
            <v>0</v>
          </cell>
          <cell r="N134">
            <v>0</v>
          </cell>
          <cell r="O134">
            <v>0</v>
          </cell>
          <cell r="P134">
            <v>0</v>
          </cell>
          <cell r="Q134">
            <v>0</v>
          </cell>
          <cell r="R134">
            <v>0</v>
          </cell>
          <cell r="S134">
            <v>0</v>
          </cell>
          <cell r="T134" t="str">
            <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t="str">
            <v/>
          </cell>
          <cell r="CW134" t="str">
            <v/>
          </cell>
          <cell r="CY134" t="str">
            <v>ANGERS</v>
          </cell>
          <cell r="CZ134">
            <v>49007</v>
          </cell>
          <cell r="DB134" t="str">
            <v/>
          </cell>
          <cell r="DC134" t="str">
            <v/>
          </cell>
        </row>
        <row r="135">
          <cell r="B135" t="str">
            <v/>
          </cell>
          <cell r="C135">
            <v>0</v>
          </cell>
          <cell r="D135">
            <v>0</v>
          </cell>
          <cell r="E135">
            <v>0</v>
          </cell>
          <cell r="F135">
            <v>0</v>
          </cell>
          <cell r="G135">
            <v>0</v>
          </cell>
          <cell r="H135">
            <v>0</v>
          </cell>
          <cell r="I135" t="str">
            <v/>
          </cell>
          <cell r="J135">
            <v>0</v>
          </cell>
          <cell r="K135" t="str">
            <v/>
          </cell>
          <cell r="L135">
            <v>0</v>
          </cell>
          <cell r="M135">
            <v>0</v>
          </cell>
          <cell r="N135">
            <v>0</v>
          </cell>
          <cell r="O135">
            <v>0</v>
          </cell>
          <cell r="P135">
            <v>0</v>
          </cell>
          <cell r="Q135">
            <v>0</v>
          </cell>
          <cell r="R135">
            <v>0</v>
          </cell>
          <cell r="S135">
            <v>0</v>
          </cell>
          <cell r="T135" t="str">
            <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t="str">
            <v/>
          </cell>
          <cell r="CW135" t="str">
            <v/>
          </cell>
          <cell r="CY135" t="str">
            <v>ARGENTAN</v>
          </cell>
          <cell r="CZ135">
            <v>61006</v>
          </cell>
          <cell r="DB135" t="str">
            <v/>
          </cell>
          <cell r="DC135" t="str">
            <v/>
          </cell>
        </row>
        <row r="136">
          <cell r="B136" t="str">
            <v/>
          </cell>
          <cell r="C136">
            <v>0</v>
          </cell>
          <cell r="D136">
            <v>0</v>
          </cell>
          <cell r="E136">
            <v>0</v>
          </cell>
          <cell r="F136">
            <v>0</v>
          </cell>
          <cell r="G136">
            <v>0</v>
          </cell>
          <cell r="H136">
            <v>0</v>
          </cell>
          <cell r="I136" t="str">
            <v/>
          </cell>
          <cell r="J136">
            <v>0</v>
          </cell>
          <cell r="K136" t="str">
            <v/>
          </cell>
          <cell r="L136">
            <v>0</v>
          </cell>
          <cell r="M136">
            <v>0</v>
          </cell>
          <cell r="N136">
            <v>0</v>
          </cell>
          <cell r="O136">
            <v>0</v>
          </cell>
          <cell r="P136">
            <v>0</v>
          </cell>
          <cell r="Q136">
            <v>0</v>
          </cell>
          <cell r="R136">
            <v>0</v>
          </cell>
          <cell r="S136">
            <v>0</v>
          </cell>
          <cell r="T136" t="str">
            <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t="str">
            <v/>
          </cell>
          <cell r="CW136" t="str">
            <v/>
          </cell>
          <cell r="CY136" t="str">
            <v>BEAUPRÉAU</v>
          </cell>
          <cell r="CZ136">
            <v>49023</v>
          </cell>
          <cell r="DB136" t="str">
            <v/>
          </cell>
          <cell r="DC136" t="str">
            <v/>
          </cell>
        </row>
        <row r="137">
          <cell r="B137" t="str">
            <v/>
          </cell>
          <cell r="C137">
            <v>0</v>
          </cell>
          <cell r="D137">
            <v>0</v>
          </cell>
          <cell r="E137">
            <v>0</v>
          </cell>
          <cell r="F137">
            <v>0</v>
          </cell>
          <cell r="G137">
            <v>0</v>
          </cell>
          <cell r="H137">
            <v>0</v>
          </cell>
          <cell r="I137" t="str">
            <v/>
          </cell>
          <cell r="J137">
            <v>0</v>
          </cell>
          <cell r="K137" t="str">
            <v/>
          </cell>
          <cell r="L137">
            <v>0</v>
          </cell>
          <cell r="M137">
            <v>0</v>
          </cell>
          <cell r="N137">
            <v>0</v>
          </cell>
          <cell r="O137">
            <v>0</v>
          </cell>
          <cell r="P137">
            <v>0</v>
          </cell>
          <cell r="Q137">
            <v>0</v>
          </cell>
          <cell r="R137">
            <v>0</v>
          </cell>
          <cell r="S137">
            <v>0</v>
          </cell>
          <cell r="T137" t="str">
            <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t="str">
            <v/>
          </cell>
          <cell r="CW137" t="str">
            <v/>
          </cell>
          <cell r="CY137" t="str">
            <v>BRESSUIRE</v>
          </cell>
          <cell r="CZ137">
            <v>79049</v>
          </cell>
          <cell r="DB137" t="str">
            <v/>
          </cell>
          <cell r="DC137" t="str">
            <v/>
          </cell>
        </row>
        <row r="138">
          <cell r="B138" t="str">
            <v/>
          </cell>
          <cell r="C138">
            <v>0</v>
          </cell>
          <cell r="D138">
            <v>0</v>
          </cell>
          <cell r="E138">
            <v>0</v>
          </cell>
          <cell r="F138">
            <v>0</v>
          </cell>
          <cell r="G138">
            <v>0</v>
          </cell>
          <cell r="H138">
            <v>0</v>
          </cell>
          <cell r="I138" t="str">
            <v/>
          </cell>
          <cell r="J138">
            <v>0</v>
          </cell>
          <cell r="K138" t="str">
            <v/>
          </cell>
          <cell r="L138">
            <v>0</v>
          </cell>
          <cell r="M138">
            <v>0</v>
          </cell>
          <cell r="N138">
            <v>0</v>
          </cell>
          <cell r="O138">
            <v>0</v>
          </cell>
          <cell r="P138">
            <v>0</v>
          </cell>
          <cell r="Q138">
            <v>0</v>
          </cell>
          <cell r="R138">
            <v>0</v>
          </cell>
          <cell r="S138">
            <v>0</v>
          </cell>
          <cell r="T138" t="str">
            <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t="str">
            <v/>
          </cell>
          <cell r="CW138" t="str">
            <v/>
          </cell>
          <cell r="DB138" t="str">
            <v/>
          </cell>
          <cell r="DC138" t="str">
            <v/>
          </cell>
        </row>
        <row r="139">
          <cell r="B139" t="str">
            <v/>
          </cell>
          <cell r="C139">
            <v>0</v>
          </cell>
          <cell r="D139">
            <v>0</v>
          </cell>
          <cell r="E139">
            <v>0</v>
          </cell>
          <cell r="F139">
            <v>0</v>
          </cell>
          <cell r="G139">
            <v>0</v>
          </cell>
          <cell r="H139">
            <v>0</v>
          </cell>
          <cell r="I139" t="str">
            <v/>
          </cell>
          <cell r="J139">
            <v>0</v>
          </cell>
          <cell r="K139" t="str">
            <v/>
          </cell>
          <cell r="L139">
            <v>0</v>
          </cell>
          <cell r="M139">
            <v>0</v>
          </cell>
          <cell r="N139">
            <v>0</v>
          </cell>
          <cell r="O139">
            <v>0</v>
          </cell>
          <cell r="P139">
            <v>0</v>
          </cell>
          <cell r="Q139">
            <v>0</v>
          </cell>
          <cell r="R139">
            <v>0</v>
          </cell>
          <cell r="S139">
            <v>0</v>
          </cell>
          <cell r="T139" t="str">
            <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t="str">
            <v/>
          </cell>
          <cell r="CW139" t="str">
            <v/>
          </cell>
          <cell r="CY139" t="str">
            <v>CHAUDRON EN MAUGES</v>
          </cell>
          <cell r="CZ139">
            <v>49070</v>
          </cell>
          <cell r="DB139" t="str">
            <v/>
          </cell>
          <cell r="DC139" t="str">
            <v/>
          </cell>
        </row>
        <row r="140">
          <cell r="B140" t="str">
            <v/>
          </cell>
          <cell r="C140">
            <v>0</v>
          </cell>
          <cell r="D140">
            <v>0</v>
          </cell>
          <cell r="E140">
            <v>0</v>
          </cell>
          <cell r="F140">
            <v>0</v>
          </cell>
          <cell r="G140">
            <v>0</v>
          </cell>
          <cell r="H140">
            <v>0</v>
          </cell>
          <cell r="I140" t="str">
            <v/>
          </cell>
          <cell r="J140">
            <v>0</v>
          </cell>
          <cell r="K140" t="str">
            <v/>
          </cell>
          <cell r="L140">
            <v>0</v>
          </cell>
          <cell r="M140">
            <v>0</v>
          </cell>
          <cell r="N140">
            <v>0</v>
          </cell>
          <cell r="O140">
            <v>0</v>
          </cell>
          <cell r="P140">
            <v>0</v>
          </cell>
          <cell r="Q140">
            <v>0</v>
          </cell>
          <cell r="R140">
            <v>0</v>
          </cell>
          <cell r="S140">
            <v>0</v>
          </cell>
          <cell r="T140" t="str">
            <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t="str">
            <v/>
          </cell>
          <cell r="CW140" t="str">
            <v/>
          </cell>
          <cell r="CY140" t="str">
            <v>CHOLET</v>
          </cell>
          <cell r="CZ140">
            <v>49099</v>
          </cell>
          <cell r="DB140" t="str">
            <v/>
          </cell>
          <cell r="DC140" t="str">
            <v/>
          </cell>
        </row>
        <row r="141">
          <cell r="B141" t="str">
            <v/>
          </cell>
          <cell r="C141">
            <v>0</v>
          </cell>
          <cell r="D141">
            <v>0</v>
          </cell>
          <cell r="E141">
            <v>0</v>
          </cell>
          <cell r="F141">
            <v>0</v>
          </cell>
          <cell r="G141">
            <v>0</v>
          </cell>
          <cell r="H141">
            <v>0</v>
          </cell>
          <cell r="I141" t="str">
            <v/>
          </cell>
          <cell r="J141">
            <v>0</v>
          </cell>
          <cell r="K141" t="str">
            <v/>
          </cell>
          <cell r="L141">
            <v>0</v>
          </cell>
          <cell r="M141">
            <v>0</v>
          </cell>
          <cell r="N141">
            <v>0</v>
          </cell>
          <cell r="O141">
            <v>0</v>
          </cell>
          <cell r="P141">
            <v>0</v>
          </cell>
          <cell r="Q141">
            <v>0</v>
          </cell>
          <cell r="R141">
            <v>0</v>
          </cell>
          <cell r="S141">
            <v>0</v>
          </cell>
          <cell r="T141" t="str">
            <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t="str">
            <v/>
          </cell>
          <cell r="CW141" t="str">
            <v/>
          </cell>
          <cell r="CY141" t="str">
            <v>CRÉTEIL</v>
          </cell>
          <cell r="CZ141">
            <v>75028</v>
          </cell>
          <cell r="DB141" t="str">
            <v/>
          </cell>
          <cell r="DC141" t="str">
            <v/>
          </cell>
        </row>
        <row r="142">
          <cell r="B142" t="str">
            <v/>
          </cell>
          <cell r="C142">
            <v>0</v>
          </cell>
          <cell r="D142">
            <v>0</v>
          </cell>
          <cell r="E142">
            <v>0</v>
          </cell>
          <cell r="F142">
            <v>0</v>
          </cell>
          <cell r="G142">
            <v>0</v>
          </cell>
          <cell r="H142">
            <v>0</v>
          </cell>
          <cell r="I142" t="str">
            <v/>
          </cell>
          <cell r="J142">
            <v>0</v>
          </cell>
          <cell r="K142" t="str">
            <v/>
          </cell>
          <cell r="L142">
            <v>0</v>
          </cell>
          <cell r="M142">
            <v>0</v>
          </cell>
          <cell r="N142">
            <v>0</v>
          </cell>
          <cell r="O142">
            <v>0</v>
          </cell>
          <cell r="P142">
            <v>0</v>
          </cell>
          <cell r="Q142">
            <v>0</v>
          </cell>
          <cell r="R142">
            <v>0</v>
          </cell>
          <cell r="S142">
            <v>0</v>
          </cell>
          <cell r="T142" t="str">
            <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t="str">
            <v/>
          </cell>
          <cell r="CW142" t="str">
            <v/>
          </cell>
          <cell r="CY142" t="str">
            <v>DOUÉ LA FONTAINE</v>
          </cell>
          <cell r="CZ142">
            <v>49125</v>
          </cell>
          <cell r="DB142" t="str">
            <v/>
          </cell>
          <cell r="DC142" t="str">
            <v/>
          </cell>
        </row>
        <row r="143">
          <cell r="B143" t="str">
            <v/>
          </cell>
          <cell r="C143">
            <v>0</v>
          </cell>
          <cell r="D143">
            <v>0</v>
          </cell>
          <cell r="E143">
            <v>0</v>
          </cell>
          <cell r="F143">
            <v>0</v>
          </cell>
          <cell r="G143">
            <v>0</v>
          </cell>
          <cell r="H143">
            <v>0</v>
          </cell>
          <cell r="I143" t="str">
            <v/>
          </cell>
          <cell r="J143">
            <v>0</v>
          </cell>
          <cell r="K143" t="str">
            <v/>
          </cell>
          <cell r="L143">
            <v>0</v>
          </cell>
          <cell r="M143">
            <v>0</v>
          </cell>
          <cell r="N143">
            <v>0</v>
          </cell>
          <cell r="O143">
            <v>0</v>
          </cell>
          <cell r="P143">
            <v>0</v>
          </cell>
          <cell r="Q143">
            <v>0</v>
          </cell>
          <cell r="R143">
            <v>0</v>
          </cell>
          <cell r="S143">
            <v>0</v>
          </cell>
          <cell r="T143" t="str">
            <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t="str">
            <v/>
          </cell>
          <cell r="CW143" t="str">
            <v/>
          </cell>
          <cell r="CY143" t="str">
            <v>LA CHAPELLE SUR ERDRE</v>
          </cell>
          <cell r="CZ143">
            <v>44035</v>
          </cell>
          <cell r="DB143" t="str">
            <v/>
          </cell>
          <cell r="DC143" t="str">
            <v/>
          </cell>
        </row>
        <row r="144">
          <cell r="B144" t="str">
            <v/>
          </cell>
          <cell r="C144">
            <v>0</v>
          </cell>
          <cell r="D144">
            <v>0</v>
          </cell>
          <cell r="E144">
            <v>0</v>
          </cell>
          <cell r="F144">
            <v>0</v>
          </cell>
          <cell r="G144">
            <v>0</v>
          </cell>
          <cell r="H144">
            <v>0</v>
          </cell>
          <cell r="I144" t="str">
            <v/>
          </cell>
          <cell r="J144">
            <v>0</v>
          </cell>
          <cell r="K144" t="str">
            <v/>
          </cell>
          <cell r="L144">
            <v>0</v>
          </cell>
          <cell r="M144">
            <v>0</v>
          </cell>
          <cell r="N144">
            <v>0</v>
          </cell>
          <cell r="O144">
            <v>0</v>
          </cell>
          <cell r="P144">
            <v>0</v>
          </cell>
          <cell r="Q144">
            <v>0</v>
          </cell>
          <cell r="R144">
            <v>0</v>
          </cell>
          <cell r="S144">
            <v>0</v>
          </cell>
          <cell r="T144" t="str">
            <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t="str">
            <v/>
          </cell>
          <cell r="CW144" t="str">
            <v/>
          </cell>
          <cell r="CY144" t="str">
            <v>LA CHARTRE SUR LOIR</v>
          </cell>
          <cell r="CZ144">
            <v>72068</v>
          </cell>
          <cell r="DB144" t="str">
            <v/>
          </cell>
          <cell r="DC144" t="str">
            <v/>
          </cell>
        </row>
        <row r="145">
          <cell r="B145" t="str">
            <v/>
          </cell>
          <cell r="C145">
            <v>0</v>
          </cell>
          <cell r="D145">
            <v>0</v>
          </cell>
          <cell r="E145">
            <v>0</v>
          </cell>
          <cell r="F145">
            <v>0</v>
          </cell>
          <cell r="G145">
            <v>0</v>
          </cell>
          <cell r="H145">
            <v>0</v>
          </cell>
          <cell r="I145" t="str">
            <v/>
          </cell>
          <cell r="J145">
            <v>0</v>
          </cell>
          <cell r="K145" t="str">
            <v/>
          </cell>
          <cell r="L145">
            <v>0</v>
          </cell>
          <cell r="M145">
            <v>0</v>
          </cell>
          <cell r="N145">
            <v>0</v>
          </cell>
          <cell r="O145">
            <v>0</v>
          </cell>
          <cell r="P145">
            <v>0</v>
          </cell>
          <cell r="Q145">
            <v>0</v>
          </cell>
          <cell r="R145">
            <v>0</v>
          </cell>
          <cell r="S145">
            <v>0</v>
          </cell>
          <cell r="T145" t="str">
            <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t="str">
            <v/>
          </cell>
          <cell r="CW145" t="str">
            <v/>
          </cell>
          <cell r="CY145" t="str">
            <v>LA JUBAUDIÈRE</v>
          </cell>
          <cell r="CZ145">
            <v>49165</v>
          </cell>
          <cell r="DB145" t="str">
            <v/>
          </cell>
          <cell r="DC145" t="str">
            <v/>
          </cell>
        </row>
        <row r="146">
          <cell r="B146" t="str">
            <v/>
          </cell>
          <cell r="C146">
            <v>0</v>
          </cell>
          <cell r="D146">
            <v>0</v>
          </cell>
          <cell r="E146">
            <v>0</v>
          </cell>
          <cell r="F146">
            <v>0</v>
          </cell>
          <cell r="G146">
            <v>0</v>
          </cell>
          <cell r="H146">
            <v>0</v>
          </cell>
          <cell r="I146" t="str">
            <v/>
          </cell>
          <cell r="J146">
            <v>0</v>
          </cell>
          <cell r="K146" t="str">
            <v/>
          </cell>
          <cell r="L146">
            <v>0</v>
          </cell>
          <cell r="M146">
            <v>0</v>
          </cell>
          <cell r="N146">
            <v>0</v>
          </cell>
          <cell r="O146">
            <v>0</v>
          </cell>
          <cell r="P146">
            <v>0</v>
          </cell>
          <cell r="Q146">
            <v>0</v>
          </cell>
          <cell r="R146">
            <v>0</v>
          </cell>
          <cell r="S146">
            <v>0</v>
          </cell>
          <cell r="T146" t="str">
            <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t="str">
            <v/>
          </cell>
          <cell r="CW146" t="str">
            <v/>
          </cell>
          <cell r="CY146" t="str">
            <v>LA SÉGUINIÈRE</v>
          </cell>
          <cell r="CZ146">
            <v>49332</v>
          </cell>
          <cell r="DB146" t="str">
            <v/>
          </cell>
          <cell r="DC146" t="str">
            <v/>
          </cell>
        </row>
        <row r="147">
          <cell r="B147" t="str">
            <v/>
          </cell>
          <cell r="C147">
            <v>0</v>
          </cell>
          <cell r="D147">
            <v>0</v>
          </cell>
          <cell r="E147">
            <v>0</v>
          </cell>
          <cell r="F147">
            <v>0</v>
          </cell>
          <cell r="G147">
            <v>0</v>
          </cell>
          <cell r="H147">
            <v>0</v>
          </cell>
          <cell r="I147" t="str">
            <v/>
          </cell>
          <cell r="J147">
            <v>0</v>
          </cell>
          <cell r="K147" t="str">
            <v/>
          </cell>
          <cell r="L147">
            <v>0</v>
          </cell>
          <cell r="M147">
            <v>0</v>
          </cell>
          <cell r="N147">
            <v>0</v>
          </cell>
          <cell r="O147">
            <v>0</v>
          </cell>
          <cell r="P147">
            <v>0</v>
          </cell>
          <cell r="Q147">
            <v>0</v>
          </cell>
          <cell r="R147">
            <v>0</v>
          </cell>
          <cell r="S147">
            <v>0</v>
          </cell>
          <cell r="T147" t="str">
            <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t="str">
            <v/>
          </cell>
          <cell r="CW147" t="str">
            <v/>
          </cell>
          <cell r="CY147" t="str">
            <v>LA TESSOUALLE</v>
          </cell>
          <cell r="CZ147">
            <v>49343</v>
          </cell>
          <cell r="DB147" t="str">
            <v/>
          </cell>
          <cell r="DC147" t="str">
            <v/>
          </cell>
        </row>
        <row r="148">
          <cell r="B148" t="str">
            <v/>
          </cell>
          <cell r="C148">
            <v>0</v>
          </cell>
          <cell r="D148">
            <v>0</v>
          </cell>
          <cell r="E148">
            <v>0</v>
          </cell>
          <cell r="F148">
            <v>0</v>
          </cell>
          <cell r="G148">
            <v>0</v>
          </cell>
          <cell r="H148">
            <v>0</v>
          </cell>
          <cell r="I148" t="str">
            <v/>
          </cell>
          <cell r="J148">
            <v>0</v>
          </cell>
          <cell r="K148" t="str">
            <v/>
          </cell>
          <cell r="L148">
            <v>0</v>
          </cell>
          <cell r="M148">
            <v>0</v>
          </cell>
          <cell r="N148">
            <v>0</v>
          </cell>
          <cell r="O148">
            <v>0</v>
          </cell>
          <cell r="P148">
            <v>0</v>
          </cell>
          <cell r="Q148">
            <v>0</v>
          </cell>
          <cell r="R148">
            <v>0</v>
          </cell>
          <cell r="S148">
            <v>0</v>
          </cell>
          <cell r="T148" t="str">
            <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t="str">
            <v/>
          </cell>
          <cell r="CW148" t="str">
            <v/>
          </cell>
          <cell r="CY148" t="str">
            <v>LOIRÉ</v>
          </cell>
          <cell r="CZ148">
            <v>49178</v>
          </cell>
          <cell r="DB148" t="str">
            <v/>
          </cell>
          <cell r="DC148" t="str">
            <v/>
          </cell>
        </row>
        <row r="149">
          <cell r="B149" t="str">
            <v/>
          </cell>
          <cell r="C149">
            <v>0</v>
          </cell>
          <cell r="D149">
            <v>0</v>
          </cell>
          <cell r="E149">
            <v>0</v>
          </cell>
          <cell r="F149">
            <v>0</v>
          </cell>
          <cell r="G149">
            <v>0</v>
          </cell>
          <cell r="H149">
            <v>0</v>
          </cell>
          <cell r="I149" t="str">
            <v/>
          </cell>
          <cell r="J149">
            <v>0</v>
          </cell>
          <cell r="K149" t="str">
            <v/>
          </cell>
          <cell r="L149">
            <v>0</v>
          </cell>
          <cell r="M149">
            <v>0</v>
          </cell>
          <cell r="N149">
            <v>0</v>
          </cell>
          <cell r="O149">
            <v>0</v>
          </cell>
          <cell r="P149">
            <v>0</v>
          </cell>
          <cell r="Q149">
            <v>0</v>
          </cell>
          <cell r="R149">
            <v>0</v>
          </cell>
          <cell r="S149">
            <v>0</v>
          </cell>
          <cell r="T149" t="str">
            <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t="str">
            <v/>
          </cell>
          <cell r="CW149" t="str">
            <v/>
          </cell>
          <cell r="CY149" t="str">
            <v>MARRAKECH - MAROC</v>
          </cell>
          <cell r="CZ149">
            <v>99350</v>
          </cell>
          <cell r="DB149" t="str">
            <v/>
          </cell>
          <cell r="DC149" t="str">
            <v/>
          </cell>
        </row>
        <row r="150">
          <cell r="B150" t="str">
            <v/>
          </cell>
          <cell r="C150">
            <v>0</v>
          </cell>
          <cell r="D150">
            <v>0</v>
          </cell>
          <cell r="E150">
            <v>0</v>
          </cell>
          <cell r="F150">
            <v>0</v>
          </cell>
          <cell r="G150">
            <v>0</v>
          </cell>
          <cell r="H150">
            <v>0</v>
          </cell>
          <cell r="I150" t="str">
            <v/>
          </cell>
          <cell r="J150">
            <v>0</v>
          </cell>
          <cell r="K150" t="str">
            <v/>
          </cell>
          <cell r="L150">
            <v>0</v>
          </cell>
          <cell r="M150">
            <v>0</v>
          </cell>
          <cell r="N150">
            <v>0</v>
          </cell>
          <cell r="O150">
            <v>0</v>
          </cell>
          <cell r="P150">
            <v>0</v>
          </cell>
          <cell r="Q150">
            <v>0</v>
          </cell>
          <cell r="R150">
            <v>0</v>
          </cell>
          <cell r="S150">
            <v>0</v>
          </cell>
          <cell r="T150" t="str">
            <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t="str">
            <v/>
          </cell>
          <cell r="CW150" t="str">
            <v/>
          </cell>
          <cell r="CY150" t="str">
            <v>MAUZÉ - THOUARSAIS</v>
          </cell>
          <cell r="CZ150">
            <v>79171</v>
          </cell>
          <cell r="DB150" t="str">
            <v/>
          </cell>
          <cell r="DC150" t="str">
            <v/>
          </cell>
        </row>
        <row r="151">
          <cell r="B151" t="str">
            <v/>
          </cell>
          <cell r="C151">
            <v>0</v>
          </cell>
          <cell r="D151">
            <v>0</v>
          </cell>
          <cell r="E151">
            <v>0</v>
          </cell>
          <cell r="F151">
            <v>0</v>
          </cell>
          <cell r="G151">
            <v>0</v>
          </cell>
          <cell r="H151">
            <v>0</v>
          </cell>
          <cell r="I151" t="str">
            <v/>
          </cell>
          <cell r="J151">
            <v>0</v>
          </cell>
          <cell r="K151" t="str">
            <v/>
          </cell>
          <cell r="L151">
            <v>0</v>
          </cell>
          <cell r="M151">
            <v>0</v>
          </cell>
          <cell r="N151">
            <v>0</v>
          </cell>
          <cell r="O151">
            <v>0</v>
          </cell>
          <cell r="P151">
            <v>0</v>
          </cell>
          <cell r="Q151">
            <v>0</v>
          </cell>
          <cell r="R151">
            <v>0</v>
          </cell>
          <cell r="S151">
            <v>0</v>
          </cell>
          <cell r="T151" t="str">
            <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t="str">
            <v/>
          </cell>
          <cell r="CW151" t="str">
            <v/>
          </cell>
          <cell r="CY151" t="str">
            <v>MONTIGNÉ SUR MOINE</v>
          </cell>
          <cell r="CZ151">
            <v>49210</v>
          </cell>
          <cell r="DB151" t="str">
            <v/>
          </cell>
          <cell r="DC151" t="str">
            <v/>
          </cell>
        </row>
        <row r="152">
          <cell r="B152" t="str">
            <v/>
          </cell>
          <cell r="C152">
            <v>0</v>
          </cell>
          <cell r="D152">
            <v>0</v>
          </cell>
          <cell r="E152">
            <v>0</v>
          </cell>
          <cell r="F152">
            <v>0</v>
          </cell>
          <cell r="G152">
            <v>0</v>
          </cell>
          <cell r="H152">
            <v>0</v>
          </cell>
          <cell r="I152" t="str">
            <v/>
          </cell>
          <cell r="J152">
            <v>0</v>
          </cell>
          <cell r="K152" t="str">
            <v/>
          </cell>
          <cell r="L152">
            <v>0</v>
          </cell>
          <cell r="M152">
            <v>0</v>
          </cell>
          <cell r="N152">
            <v>0</v>
          </cell>
          <cell r="O152">
            <v>0</v>
          </cell>
          <cell r="P152">
            <v>0</v>
          </cell>
          <cell r="Q152">
            <v>0</v>
          </cell>
          <cell r="R152">
            <v>0</v>
          </cell>
          <cell r="S152">
            <v>0</v>
          </cell>
          <cell r="T152" t="str">
            <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t="str">
            <v/>
          </cell>
          <cell r="CW152" t="str">
            <v/>
          </cell>
          <cell r="CY152" t="str">
            <v>NANTES</v>
          </cell>
          <cell r="CZ152">
            <v>44109</v>
          </cell>
          <cell r="DB152" t="str">
            <v/>
          </cell>
          <cell r="DC152" t="str">
            <v/>
          </cell>
        </row>
        <row r="153">
          <cell r="B153" t="str">
            <v/>
          </cell>
          <cell r="C153">
            <v>0</v>
          </cell>
          <cell r="D153">
            <v>0</v>
          </cell>
          <cell r="E153">
            <v>0</v>
          </cell>
          <cell r="F153">
            <v>0</v>
          </cell>
          <cell r="G153">
            <v>0</v>
          </cell>
          <cell r="H153">
            <v>0</v>
          </cell>
          <cell r="I153" t="str">
            <v/>
          </cell>
          <cell r="J153">
            <v>0</v>
          </cell>
          <cell r="K153" t="str">
            <v/>
          </cell>
          <cell r="L153">
            <v>0</v>
          </cell>
          <cell r="M153">
            <v>0</v>
          </cell>
          <cell r="N153">
            <v>0</v>
          </cell>
          <cell r="O153">
            <v>0</v>
          </cell>
          <cell r="P153">
            <v>0</v>
          </cell>
          <cell r="Q153">
            <v>0</v>
          </cell>
          <cell r="R153">
            <v>0</v>
          </cell>
          <cell r="S153">
            <v>0</v>
          </cell>
          <cell r="T153" t="str">
            <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t="str">
            <v/>
          </cell>
          <cell r="CW153" t="str">
            <v/>
          </cell>
          <cell r="CY153" t="str">
            <v>NIORT</v>
          </cell>
          <cell r="CZ153">
            <v>79191</v>
          </cell>
          <cell r="DB153" t="str">
            <v/>
          </cell>
          <cell r="DC153" t="str">
            <v/>
          </cell>
        </row>
        <row r="154">
          <cell r="B154" t="str">
            <v/>
          </cell>
          <cell r="C154">
            <v>0</v>
          </cell>
          <cell r="D154">
            <v>0</v>
          </cell>
          <cell r="E154">
            <v>0</v>
          </cell>
          <cell r="F154">
            <v>0</v>
          </cell>
          <cell r="G154">
            <v>0</v>
          </cell>
          <cell r="H154">
            <v>0</v>
          </cell>
          <cell r="I154" t="str">
            <v/>
          </cell>
          <cell r="J154">
            <v>0</v>
          </cell>
          <cell r="K154" t="str">
            <v/>
          </cell>
          <cell r="L154">
            <v>0</v>
          </cell>
          <cell r="M154">
            <v>0</v>
          </cell>
          <cell r="N154">
            <v>0</v>
          </cell>
          <cell r="O154">
            <v>0</v>
          </cell>
          <cell r="P154">
            <v>0</v>
          </cell>
          <cell r="Q154">
            <v>0</v>
          </cell>
          <cell r="R154">
            <v>0</v>
          </cell>
          <cell r="S154">
            <v>0</v>
          </cell>
          <cell r="T154" t="str">
            <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t="str">
            <v/>
          </cell>
          <cell r="CW154" t="str">
            <v/>
          </cell>
          <cell r="CY154" t="str">
            <v>NUAILLÉ</v>
          </cell>
          <cell r="CZ154">
            <v>49231</v>
          </cell>
          <cell r="DB154" t="str">
            <v/>
          </cell>
          <cell r="DC154" t="str">
            <v/>
          </cell>
        </row>
        <row r="155">
          <cell r="B155" t="str">
            <v/>
          </cell>
          <cell r="C155">
            <v>0</v>
          </cell>
          <cell r="D155">
            <v>0</v>
          </cell>
          <cell r="E155">
            <v>0</v>
          </cell>
          <cell r="F155">
            <v>0</v>
          </cell>
          <cell r="G155">
            <v>0</v>
          </cell>
          <cell r="H155">
            <v>0</v>
          </cell>
          <cell r="I155" t="str">
            <v/>
          </cell>
          <cell r="J155">
            <v>0</v>
          </cell>
          <cell r="K155" t="str">
            <v/>
          </cell>
          <cell r="L155">
            <v>0</v>
          </cell>
          <cell r="M155">
            <v>0</v>
          </cell>
          <cell r="N155">
            <v>0</v>
          </cell>
          <cell r="O155">
            <v>0</v>
          </cell>
          <cell r="P155">
            <v>0</v>
          </cell>
          <cell r="Q155">
            <v>0</v>
          </cell>
          <cell r="R155">
            <v>0</v>
          </cell>
          <cell r="S155">
            <v>0</v>
          </cell>
          <cell r="T155" t="str">
            <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t="str">
            <v/>
          </cell>
          <cell r="CW155" t="str">
            <v/>
          </cell>
          <cell r="CY155" t="str">
            <v>PARKSÉ - LAOS</v>
          </cell>
          <cell r="CZ155">
            <v>24131</v>
          </cell>
          <cell r="DB155" t="str">
            <v/>
          </cell>
          <cell r="DC155" t="str">
            <v/>
          </cell>
        </row>
        <row r="156">
          <cell r="B156" t="str">
            <v/>
          </cell>
          <cell r="C156">
            <v>0</v>
          </cell>
          <cell r="D156">
            <v>0</v>
          </cell>
          <cell r="E156">
            <v>0</v>
          </cell>
          <cell r="F156">
            <v>0</v>
          </cell>
          <cell r="G156">
            <v>0</v>
          </cell>
          <cell r="H156">
            <v>0</v>
          </cell>
          <cell r="I156" t="str">
            <v/>
          </cell>
          <cell r="J156">
            <v>0</v>
          </cell>
          <cell r="K156" t="str">
            <v/>
          </cell>
          <cell r="L156">
            <v>0</v>
          </cell>
          <cell r="M156">
            <v>0</v>
          </cell>
          <cell r="N156">
            <v>0</v>
          </cell>
          <cell r="O156">
            <v>0</v>
          </cell>
          <cell r="P156">
            <v>0</v>
          </cell>
          <cell r="Q156">
            <v>0</v>
          </cell>
          <cell r="R156">
            <v>0</v>
          </cell>
          <cell r="S156">
            <v>0</v>
          </cell>
          <cell r="T156" t="str">
            <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t="str">
            <v/>
          </cell>
          <cell r="CW156" t="str">
            <v/>
          </cell>
          <cell r="CY156" t="str">
            <v>POUZAUGES</v>
          </cell>
          <cell r="CZ156">
            <v>85182</v>
          </cell>
          <cell r="DB156" t="str">
            <v/>
          </cell>
          <cell r="DC156" t="str">
            <v/>
          </cell>
        </row>
        <row r="157">
          <cell r="B157" t="str">
            <v/>
          </cell>
          <cell r="C157">
            <v>0</v>
          </cell>
          <cell r="D157">
            <v>0</v>
          </cell>
          <cell r="E157">
            <v>0</v>
          </cell>
          <cell r="F157">
            <v>0</v>
          </cell>
          <cell r="G157">
            <v>0</v>
          </cell>
          <cell r="H157">
            <v>0</v>
          </cell>
          <cell r="I157" t="str">
            <v/>
          </cell>
          <cell r="J157">
            <v>0</v>
          </cell>
          <cell r="K157" t="str">
            <v/>
          </cell>
          <cell r="L157">
            <v>0</v>
          </cell>
          <cell r="M157">
            <v>0</v>
          </cell>
          <cell r="N157">
            <v>0</v>
          </cell>
          <cell r="O157">
            <v>0</v>
          </cell>
          <cell r="P157">
            <v>0</v>
          </cell>
          <cell r="Q157">
            <v>0</v>
          </cell>
          <cell r="R157">
            <v>0</v>
          </cell>
          <cell r="S157">
            <v>0</v>
          </cell>
          <cell r="T157" t="str">
            <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t="str">
            <v/>
          </cell>
          <cell r="CW157" t="str">
            <v/>
          </cell>
          <cell r="CY157" t="str">
            <v>SAINT AUBIN DE BAUBIGNÉ</v>
          </cell>
          <cell r="CZ157">
            <v>79237</v>
          </cell>
          <cell r="DB157" t="str">
            <v/>
          </cell>
          <cell r="DC157" t="str">
            <v/>
          </cell>
        </row>
        <row r="158">
          <cell r="B158" t="str">
            <v/>
          </cell>
          <cell r="C158">
            <v>0</v>
          </cell>
          <cell r="D158">
            <v>0</v>
          </cell>
          <cell r="E158">
            <v>0</v>
          </cell>
          <cell r="F158">
            <v>0</v>
          </cell>
          <cell r="G158">
            <v>0</v>
          </cell>
          <cell r="H158">
            <v>0</v>
          </cell>
          <cell r="I158" t="str">
            <v/>
          </cell>
          <cell r="J158">
            <v>0</v>
          </cell>
          <cell r="K158" t="str">
            <v/>
          </cell>
          <cell r="L158">
            <v>0</v>
          </cell>
          <cell r="M158">
            <v>0</v>
          </cell>
          <cell r="N158">
            <v>0</v>
          </cell>
          <cell r="O158">
            <v>0</v>
          </cell>
          <cell r="P158">
            <v>0</v>
          </cell>
          <cell r="Q158">
            <v>0</v>
          </cell>
          <cell r="R158">
            <v>0</v>
          </cell>
          <cell r="S158">
            <v>0</v>
          </cell>
          <cell r="T158" t="str">
            <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t="str">
            <v/>
          </cell>
          <cell r="CW158" t="str">
            <v/>
          </cell>
          <cell r="CY158" t="str">
            <v>SAINT CRÉPIN SUR MOINE</v>
          </cell>
          <cell r="CZ158">
            <v>49273</v>
          </cell>
          <cell r="DB158" t="str">
            <v/>
          </cell>
          <cell r="DC158" t="str">
            <v/>
          </cell>
        </row>
        <row r="159">
          <cell r="B159" t="str">
            <v/>
          </cell>
          <cell r="C159">
            <v>0</v>
          </cell>
          <cell r="D159">
            <v>0</v>
          </cell>
          <cell r="E159">
            <v>0</v>
          </cell>
          <cell r="F159">
            <v>0</v>
          </cell>
          <cell r="G159">
            <v>0</v>
          </cell>
          <cell r="H159">
            <v>0</v>
          </cell>
          <cell r="I159" t="str">
            <v/>
          </cell>
          <cell r="J159">
            <v>0</v>
          </cell>
          <cell r="K159" t="str">
            <v/>
          </cell>
          <cell r="L159">
            <v>0</v>
          </cell>
          <cell r="M159">
            <v>0</v>
          </cell>
          <cell r="N159">
            <v>0</v>
          </cell>
          <cell r="O159">
            <v>0</v>
          </cell>
          <cell r="P159">
            <v>0</v>
          </cell>
          <cell r="Q159">
            <v>0</v>
          </cell>
          <cell r="R159">
            <v>0</v>
          </cell>
          <cell r="S159">
            <v>0</v>
          </cell>
          <cell r="T159" t="str">
            <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t="str">
            <v/>
          </cell>
          <cell r="CW159" t="str">
            <v/>
          </cell>
          <cell r="CY159" t="str">
            <v>SAUMUR</v>
          </cell>
          <cell r="CZ159">
            <v>49326</v>
          </cell>
          <cell r="DB159" t="str">
            <v/>
          </cell>
          <cell r="DC159" t="str">
            <v/>
          </cell>
        </row>
        <row r="160">
          <cell r="B160" t="str">
            <v/>
          </cell>
          <cell r="C160">
            <v>0</v>
          </cell>
          <cell r="D160">
            <v>0</v>
          </cell>
          <cell r="E160">
            <v>0</v>
          </cell>
          <cell r="F160">
            <v>0</v>
          </cell>
          <cell r="G160">
            <v>0</v>
          </cell>
          <cell r="H160">
            <v>0</v>
          </cell>
          <cell r="I160" t="str">
            <v/>
          </cell>
          <cell r="J160">
            <v>0</v>
          </cell>
          <cell r="K160" t="str">
            <v/>
          </cell>
          <cell r="L160">
            <v>0</v>
          </cell>
          <cell r="M160">
            <v>0</v>
          </cell>
          <cell r="N160">
            <v>0</v>
          </cell>
          <cell r="O160">
            <v>0</v>
          </cell>
          <cell r="P160">
            <v>0</v>
          </cell>
          <cell r="Q160">
            <v>0</v>
          </cell>
          <cell r="R160">
            <v>0</v>
          </cell>
          <cell r="S160">
            <v>0</v>
          </cell>
          <cell r="T160" t="str">
            <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t="str">
            <v/>
          </cell>
          <cell r="CW160" t="str">
            <v/>
          </cell>
          <cell r="CY160" t="str">
            <v>THOUARCÉ</v>
          </cell>
          <cell r="CZ160">
            <v>49345</v>
          </cell>
          <cell r="DB160" t="str">
            <v/>
          </cell>
          <cell r="DC160" t="str">
            <v/>
          </cell>
        </row>
        <row r="161">
          <cell r="B161" t="str">
            <v/>
          </cell>
          <cell r="C161">
            <v>0</v>
          </cell>
          <cell r="D161">
            <v>0</v>
          </cell>
          <cell r="E161">
            <v>0</v>
          </cell>
          <cell r="F161">
            <v>0</v>
          </cell>
          <cell r="G161">
            <v>0</v>
          </cell>
          <cell r="H161">
            <v>0</v>
          </cell>
          <cell r="I161" t="str">
            <v/>
          </cell>
          <cell r="J161">
            <v>0</v>
          </cell>
          <cell r="K161" t="str">
            <v/>
          </cell>
          <cell r="L161">
            <v>0</v>
          </cell>
          <cell r="M161">
            <v>0</v>
          </cell>
          <cell r="N161">
            <v>0</v>
          </cell>
          <cell r="O161">
            <v>0</v>
          </cell>
          <cell r="P161">
            <v>0</v>
          </cell>
          <cell r="Q161">
            <v>0</v>
          </cell>
          <cell r="R161">
            <v>0</v>
          </cell>
          <cell r="S161">
            <v>0</v>
          </cell>
          <cell r="T161" t="str">
            <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t="str">
            <v/>
          </cell>
          <cell r="CW161" t="str">
            <v/>
          </cell>
          <cell r="CY161" t="str">
            <v>TIGNÉ - LYS HAUT LAYON</v>
          </cell>
          <cell r="CZ161">
            <v>49348</v>
          </cell>
          <cell r="DB161" t="str">
            <v/>
          </cell>
          <cell r="DC161" t="str">
            <v/>
          </cell>
        </row>
        <row r="162">
          <cell r="B162" t="str">
            <v/>
          </cell>
          <cell r="C162">
            <v>0</v>
          </cell>
          <cell r="D162">
            <v>0</v>
          </cell>
          <cell r="E162">
            <v>0</v>
          </cell>
          <cell r="F162">
            <v>0</v>
          </cell>
          <cell r="G162">
            <v>0</v>
          </cell>
          <cell r="H162">
            <v>0</v>
          </cell>
          <cell r="I162" t="str">
            <v/>
          </cell>
          <cell r="J162">
            <v>0</v>
          </cell>
          <cell r="K162" t="str">
            <v/>
          </cell>
          <cell r="L162">
            <v>0</v>
          </cell>
          <cell r="M162">
            <v>0</v>
          </cell>
          <cell r="N162">
            <v>0</v>
          </cell>
          <cell r="O162">
            <v>0</v>
          </cell>
          <cell r="P162">
            <v>0</v>
          </cell>
          <cell r="Q162">
            <v>0</v>
          </cell>
          <cell r="R162">
            <v>0</v>
          </cell>
          <cell r="S162">
            <v>0</v>
          </cell>
          <cell r="T162" t="str">
            <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t="str">
            <v/>
          </cell>
          <cell r="CW162" t="str">
            <v/>
          </cell>
          <cell r="CY162" t="str">
            <v>TILLIÈRES</v>
          </cell>
          <cell r="CZ162">
            <v>49349</v>
          </cell>
          <cell r="DB162" t="str">
            <v/>
          </cell>
          <cell r="DC162" t="str">
            <v/>
          </cell>
        </row>
        <row r="163">
          <cell r="B163" t="str">
            <v/>
          </cell>
          <cell r="C163">
            <v>0</v>
          </cell>
          <cell r="D163">
            <v>0</v>
          </cell>
          <cell r="E163">
            <v>0</v>
          </cell>
          <cell r="F163">
            <v>0</v>
          </cell>
          <cell r="G163">
            <v>0</v>
          </cell>
          <cell r="H163">
            <v>0</v>
          </cell>
          <cell r="I163" t="str">
            <v/>
          </cell>
          <cell r="J163">
            <v>0</v>
          </cell>
          <cell r="K163" t="str">
            <v/>
          </cell>
          <cell r="L163">
            <v>0</v>
          </cell>
          <cell r="M163">
            <v>0</v>
          </cell>
          <cell r="N163">
            <v>0</v>
          </cell>
          <cell r="O163">
            <v>0</v>
          </cell>
          <cell r="P163">
            <v>0</v>
          </cell>
          <cell r="Q163">
            <v>0</v>
          </cell>
          <cell r="R163">
            <v>0</v>
          </cell>
          <cell r="S163">
            <v>0</v>
          </cell>
          <cell r="T163" t="str">
            <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t="str">
            <v/>
          </cell>
          <cell r="CW163" t="str">
            <v/>
          </cell>
          <cell r="CY163" t="str">
            <v>TREIZE - VENTS</v>
          </cell>
          <cell r="CZ163">
            <v>85296</v>
          </cell>
          <cell r="DB163" t="str">
            <v/>
          </cell>
          <cell r="DC163" t="str">
            <v/>
          </cell>
        </row>
        <row r="164">
          <cell r="B164" t="str">
            <v/>
          </cell>
          <cell r="C164">
            <v>0</v>
          </cell>
          <cell r="D164">
            <v>0</v>
          </cell>
          <cell r="E164">
            <v>0</v>
          </cell>
          <cell r="F164">
            <v>0</v>
          </cell>
          <cell r="G164">
            <v>0</v>
          </cell>
          <cell r="H164">
            <v>0</v>
          </cell>
          <cell r="I164" t="str">
            <v/>
          </cell>
          <cell r="J164">
            <v>0</v>
          </cell>
          <cell r="K164" t="str">
            <v/>
          </cell>
          <cell r="L164">
            <v>0</v>
          </cell>
          <cell r="M164">
            <v>0</v>
          </cell>
          <cell r="N164">
            <v>0</v>
          </cell>
          <cell r="O164">
            <v>0</v>
          </cell>
          <cell r="P164">
            <v>0</v>
          </cell>
          <cell r="Q164">
            <v>0</v>
          </cell>
          <cell r="R164">
            <v>0</v>
          </cell>
          <cell r="S164">
            <v>0</v>
          </cell>
          <cell r="T164" t="str">
            <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t="str">
            <v/>
          </cell>
          <cell r="CW164" t="str">
            <v/>
          </cell>
          <cell r="CY164" t="str">
            <v>VAUCIENNES</v>
          </cell>
          <cell r="CZ164">
            <v>60658</v>
          </cell>
          <cell r="DB164" t="str">
            <v/>
          </cell>
          <cell r="DC164" t="str">
            <v/>
          </cell>
        </row>
        <row r="165">
          <cell r="B165" t="str">
            <v/>
          </cell>
          <cell r="C165">
            <v>0</v>
          </cell>
          <cell r="D165">
            <v>0</v>
          </cell>
          <cell r="E165">
            <v>0</v>
          </cell>
          <cell r="F165">
            <v>0</v>
          </cell>
          <cell r="G165">
            <v>0</v>
          </cell>
          <cell r="H165">
            <v>0</v>
          </cell>
          <cell r="I165" t="str">
            <v/>
          </cell>
          <cell r="J165">
            <v>0</v>
          </cell>
          <cell r="K165" t="str">
            <v/>
          </cell>
          <cell r="L165">
            <v>0</v>
          </cell>
          <cell r="M165">
            <v>0</v>
          </cell>
          <cell r="N165">
            <v>0</v>
          </cell>
          <cell r="O165">
            <v>0</v>
          </cell>
          <cell r="P165">
            <v>0</v>
          </cell>
          <cell r="Q165">
            <v>0</v>
          </cell>
          <cell r="R165">
            <v>0</v>
          </cell>
          <cell r="S165">
            <v>0</v>
          </cell>
          <cell r="T165" t="str">
            <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t="str">
            <v/>
          </cell>
          <cell r="CW165" t="str">
            <v/>
          </cell>
          <cell r="DB165" t="str">
            <v/>
          </cell>
          <cell r="DC165" t="str">
            <v/>
          </cell>
        </row>
        <row r="166">
          <cell r="B166" t="str">
            <v/>
          </cell>
          <cell r="C166">
            <v>0</v>
          </cell>
          <cell r="D166">
            <v>0</v>
          </cell>
          <cell r="E166">
            <v>0</v>
          </cell>
          <cell r="F166">
            <v>0</v>
          </cell>
          <cell r="G166">
            <v>0</v>
          </cell>
          <cell r="H166">
            <v>0</v>
          </cell>
          <cell r="I166" t="str">
            <v/>
          </cell>
          <cell r="J166">
            <v>0</v>
          </cell>
          <cell r="K166" t="str">
            <v/>
          </cell>
          <cell r="L166">
            <v>0</v>
          </cell>
          <cell r="M166">
            <v>0</v>
          </cell>
          <cell r="N166">
            <v>0</v>
          </cell>
          <cell r="O166">
            <v>0</v>
          </cell>
          <cell r="P166">
            <v>0</v>
          </cell>
          <cell r="Q166">
            <v>0</v>
          </cell>
          <cell r="R166">
            <v>0</v>
          </cell>
          <cell r="S166">
            <v>0</v>
          </cell>
          <cell r="T166" t="str">
            <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t="str">
            <v/>
          </cell>
          <cell r="CW166" t="str">
            <v/>
          </cell>
          <cell r="DB166" t="str">
            <v/>
          </cell>
          <cell r="DC166" t="str">
            <v/>
          </cell>
        </row>
        <row r="167">
          <cell r="B167" t="str">
            <v/>
          </cell>
          <cell r="C167">
            <v>0</v>
          </cell>
          <cell r="D167">
            <v>0</v>
          </cell>
          <cell r="E167">
            <v>0</v>
          </cell>
          <cell r="F167">
            <v>0</v>
          </cell>
          <cell r="G167">
            <v>0</v>
          </cell>
          <cell r="H167">
            <v>0</v>
          </cell>
          <cell r="I167" t="str">
            <v/>
          </cell>
          <cell r="J167">
            <v>0</v>
          </cell>
          <cell r="K167" t="str">
            <v/>
          </cell>
          <cell r="L167">
            <v>0</v>
          </cell>
          <cell r="M167">
            <v>0</v>
          </cell>
          <cell r="N167">
            <v>0</v>
          </cell>
          <cell r="O167">
            <v>0</v>
          </cell>
          <cell r="P167">
            <v>0</v>
          </cell>
          <cell r="Q167">
            <v>0</v>
          </cell>
          <cell r="R167">
            <v>0</v>
          </cell>
          <cell r="S167">
            <v>0</v>
          </cell>
          <cell r="T167" t="str">
            <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t="str">
            <v/>
          </cell>
          <cell r="CW167" t="str">
            <v/>
          </cell>
          <cell r="CY167" t="str">
            <v>ANGERS</v>
          </cell>
          <cell r="CZ167">
            <v>49007</v>
          </cell>
          <cell r="DB167" t="str">
            <v/>
          </cell>
          <cell r="DC167" t="str">
            <v/>
          </cell>
        </row>
        <row r="168">
          <cell r="B168" t="str">
            <v/>
          </cell>
          <cell r="C168">
            <v>0</v>
          </cell>
          <cell r="D168">
            <v>0</v>
          </cell>
          <cell r="E168">
            <v>0</v>
          </cell>
          <cell r="F168">
            <v>0</v>
          </cell>
          <cell r="G168">
            <v>0</v>
          </cell>
          <cell r="H168">
            <v>0</v>
          </cell>
          <cell r="I168" t="str">
            <v/>
          </cell>
          <cell r="J168">
            <v>0</v>
          </cell>
          <cell r="K168" t="str">
            <v/>
          </cell>
          <cell r="L168">
            <v>0</v>
          </cell>
          <cell r="M168">
            <v>0</v>
          </cell>
          <cell r="N168">
            <v>0</v>
          </cell>
          <cell r="O168">
            <v>0</v>
          </cell>
          <cell r="P168">
            <v>0</v>
          </cell>
          <cell r="Q168">
            <v>0</v>
          </cell>
          <cell r="R168">
            <v>0</v>
          </cell>
          <cell r="S168">
            <v>0</v>
          </cell>
          <cell r="T168" t="str">
            <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t="str">
            <v/>
          </cell>
          <cell r="CW168" t="str">
            <v/>
          </cell>
          <cell r="CY168" t="str">
            <v>ARGENTAN</v>
          </cell>
          <cell r="CZ168">
            <v>61006</v>
          </cell>
          <cell r="DB168" t="str">
            <v/>
          </cell>
          <cell r="DC168" t="str">
            <v/>
          </cell>
        </row>
        <row r="169">
          <cell r="B169" t="str">
            <v/>
          </cell>
          <cell r="C169">
            <v>0</v>
          </cell>
          <cell r="D169">
            <v>0</v>
          </cell>
          <cell r="E169">
            <v>0</v>
          </cell>
          <cell r="F169">
            <v>0</v>
          </cell>
          <cell r="G169">
            <v>0</v>
          </cell>
          <cell r="H169">
            <v>0</v>
          </cell>
          <cell r="I169" t="str">
            <v/>
          </cell>
          <cell r="J169">
            <v>0</v>
          </cell>
          <cell r="K169" t="str">
            <v/>
          </cell>
          <cell r="L169">
            <v>0</v>
          </cell>
          <cell r="M169">
            <v>0</v>
          </cell>
          <cell r="N169">
            <v>0</v>
          </cell>
          <cell r="O169">
            <v>0</v>
          </cell>
          <cell r="P169">
            <v>0</v>
          </cell>
          <cell r="Q169">
            <v>0</v>
          </cell>
          <cell r="R169">
            <v>0</v>
          </cell>
          <cell r="S169">
            <v>0</v>
          </cell>
          <cell r="T169" t="str">
            <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t="str">
            <v/>
          </cell>
          <cell r="CW169" t="str">
            <v/>
          </cell>
          <cell r="CY169" t="str">
            <v>BEAUPRÉAU</v>
          </cell>
          <cell r="CZ169">
            <v>49023</v>
          </cell>
          <cell r="DB169" t="str">
            <v/>
          </cell>
          <cell r="DC169" t="str">
            <v/>
          </cell>
        </row>
        <row r="170">
          <cell r="B170" t="str">
            <v/>
          </cell>
          <cell r="C170">
            <v>0</v>
          </cell>
          <cell r="D170">
            <v>0</v>
          </cell>
          <cell r="E170">
            <v>0</v>
          </cell>
          <cell r="F170">
            <v>0</v>
          </cell>
          <cell r="G170">
            <v>0</v>
          </cell>
          <cell r="H170">
            <v>0</v>
          </cell>
          <cell r="I170" t="str">
            <v/>
          </cell>
          <cell r="J170">
            <v>0</v>
          </cell>
          <cell r="K170" t="str">
            <v/>
          </cell>
          <cell r="L170">
            <v>0</v>
          </cell>
          <cell r="M170">
            <v>0</v>
          </cell>
          <cell r="N170">
            <v>0</v>
          </cell>
          <cell r="O170">
            <v>0</v>
          </cell>
          <cell r="P170">
            <v>0</v>
          </cell>
          <cell r="Q170">
            <v>0</v>
          </cell>
          <cell r="R170">
            <v>0</v>
          </cell>
          <cell r="S170">
            <v>0</v>
          </cell>
          <cell r="T170" t="str">
            <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t="str">
            <v/>
          </cell>
          <cell r="CW170" t="str">
            <v/>
          </cell>
          <cell r="CY170" t="str">
            <v>BRESSUIRE</v>
          </cell>
          <cell r="CZ170">
            <v>79049</v>
          </cell>
          <cell r="DB170" t="str">
            <v/>
          </cell>
          <cell r="DC170" t="str">
            <v/>
          </cell>
        </row>
        <row r="171">
          <cell r="B171" t="str">
            <v/>
          </cell>
          <cell r="C171">
            <v>0</v>
          </cell>
          <cell r="D171">
            <v>0</v>
          </cell>
          <cell r="E171">
            <v>0</v>
          </cell>
          <cell r="F171">
            <v>0</v>
          </cell>
          <cell r="G171">
            <v>0</v>
          </cell>
          <cell r="H171">
            <v>0</v>
          </cell>
          <cell r="I171" t="str">
            <v/>
          </cell>
          <cell r="J171">
            <v>0</v>
          </cell>
          <cell r="K171" t="str">
            <v/>
          </cell>
          <cell r="L171">
            <v>0</v>
          </cell>
          <cell r="M171">
            <v>0</v>
          </cell>
          <cell r="N171">
            <v>0</v>
          </cell>
          <cell r="O171">
            <v>0</v>
          </cell>
          <cell r="P171">
            <v>0</v>
          </cell>
          <cell r="Q171">
            <v>0</v>
          </cell>
          <cell r="R171">
            <v>0</v>
          </cell>
          <cell r="S171">
            <v>0</v>
          </cell>
          <cell r="T171" t="str">
            <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t="str">
            <v/>
          </cell>
          <cell r="CW171" t="str">
            <v/>
          </cell>
          <cell r="DB171" t="str">
            <v/>
          </cell>
          <cell r="DC171" t="str">
            <v/>
          </cell>
        </row>
        <row r="172">
          <cell r="B172" t="str">
            <v/>
          </cell>
          <cell r="C172">
            <v>0</v>
          </cell>
          <cell r="D172">
            <v>0</v>
          </cell>
          <cell r="E172">
            <v>0</v>
          </cell>
          <cell r="F172">
            <v>0</v>
          </cell>
          <cell r="G172">
            <v>0</v>
          </cell>
          <cell r="H172">
            <v>0</v>
          </cell>
          <cell r="I172" t="str">
            <v/>
          </cell>
          <cell r="J172">
            <v>0</v>
          </cell>
          <cell r="K172" t="str">
            <v/>
          </cell>
          <cell r="L172">
            <v>0</v>
          </cell>
          <cell r="M172">
            <v>0</v>
          </cell>
          <cell r="N172">
            <v>0</v>
          </cell>
          <cell r="O172">
            <v>0</v>
          </cell>
          <cell r="P172">
            <v>0</v>
          </cell>
          <cell r="Q172">
            <v>0</v>
          </cell>
          <cell r="R172">
            <v>0</v>
          </cell>
          <cell r="S172">
            <v>0</v>
          </cell>
          <cell r="T172" t="str">
            <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t="str">
            <v/>
          </cell>
          <cell r="CW172" t="str">
            <v/>
          </cell>
          <cell r="CY172" t="str">
            <v>CHAUDRON EN MAUGES</v>
          </cell>
          <cell r="CZ172">
            <v>49070</v>
          </cell>
          <cell r="DB172" t="str">
            <v/>
          </cell>
          <cell r="DC172" t="str">
            <v/>
          </cell>
        </row>
        <row r="173">
          <cell r="B173" t="str">
            <v/>
          </cell>
          <cell r="C173">
            <v>0</v>
          </cell>
          <cell r="D173">
            <v>0</v>
          </cell>
          <cell r="E173">
            <v>0</v>
          </cell>
          <cell r="F173">
            <v>0</v>
          </cell>
          <cell r="G173">
            <v>0</v>
          </cell>
          <cell r="H173">
            <v>0</v>
          </cell>
          <cell r="I173" t="str">
            <v/>
          </cell>
          <cell r="J173">
            <v>0</v>
          </cell>
          <cell r="K173" t="str">
            <v/>
          </cell>
          <cell r="L173">
            <v>0</v>
          </cell>
          <cell r="M173">
            <v>0</v>
          </cell>
          <cell r="N173">
            <v>0</v>
          </cell>
          <cell r="O173">
            <v>0</v>
          </cell>
          <cell r="P173">
            <v>0</v>
          </cell>
          <cell r="Q173">
            <v>0</v>
          </cell>
          <cell r="R173">
            <v>0</v>
          </cell>
          <cell r="S173">
            <v>0</v>
          </cell>
          <cell r="T173" t="str">
            <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t="str">
            <v/>
          </cell>
          <cell r="CW173" t="str">
            <v/>
          </cell>
          <cell r="CY173" t="str">
            <v>CHOLET</v>
          </cell>
          <cell r="CZ173">
            <v>49099</v>
          </cell>
          <cell r="DB173" t="str">
            <v/>
          </cell>
          <cell r="DC173" t="str">
            <v/>
          </cell>
        </row>
        <row r="174">
          <cell r="B174" t="str">
            <v/>
          </cell>
          <cell r="C174">
            <v>0</v>
          </cell>
          <cell r="D174">
            <v>0</v>
          </cell>
          <cell r="E174">
            <v>0</v>
          </cell>
          <cell r="F174">
            <v>0</v>
          </cell>
          <cell r="G174">
            <v>0</v>
          </cell>
          <cell r="H174">
            <v>0</v>
          </cell>
          <cell r="I174" t="str">
            <v/>
          </cell>
          <cell r="J174">
            <v>0</v>
          </cell>
          <cell r="K174" t="str">
            <v/>
          </cell>
          <cell r="L174">
            <v>0</v>
          </cell>
          <cell r="M174">
            <v>0</v>
          </cell>
          <cell r="N174">
            <v>0</v>
          </cell>
          <cell r="O174">
            <v>0</v>
          </cell>
          <cell r="P174">
            <v>0</v>
          </cell>
          <cell r="Q174">
            <v>0</v>
          </cell>
          <cell r="R174">
            <v>0</v>
          </cell>
          <cell r="S174">
            <v>0</v>
          </cell>
          <cell r="T174" t="str">
            <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t="str">
            <v/>
          </cell>
          <cell r="CW174" t="str">
            <v/>
          </cell>
          <cell r="CY174" t="str">
            <v>CRÉTEIL</v>
          </cell>
          <cell r="CZ174">
            <v>75028</v>
          </cell>
          <cell r="DB174" t="str">
            <v/>
          </cell>
          <cell r="DC174" t="str">
            <v/>
          </cell>
        </row>
        <row r="175">
          <cell r="B175" t="str">
            <v/>
          </cell>
          <cell r="C175">
            <v>0</v>
          </cell>
          <cell r="D175">
            <v>0</v>
          </cell>
          <cell r="E175">
            <v>0</v>
          </cell>
          <cell r="F175">
            <v>0</v>
          </cell>
          <cell r="G175">
            <v>0</v>
          </cell>
          <cell r="H175">
            <v>0</v>
          </cell>
          <cell r="I175" t="str">
            <v/>
          </cell>
          <cell r="J175">
            <v>0</v>
          </cell>
          <cell r="K175" t="str">
            <v/>
          </cell>
          <cell r="L175">
            <v>0</v>
          </cell>
          <cell r="M175">
            <v>0</v>
          </cell>
          <cell r="N175">
            <v>0</v>
          </cell>
          <cell r="O175">
            <v>0</v>
          </cell>
          <cell r="P175">
            <v>0</v>
          </cell>
          <cell r="Q175">
            <v>0</v>
          </cell>
          <cell r="R175">
            <v>0</v>
          </cell>
          <cell r="S175">
            <v>0</v>
          </cell>
          <cell r="T175" t="str">
            <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t="str">
            <v/>
          </cell>
          <cell r="CW175" t="str">
            <v/>
          </cell>
          <cell r="CY175" t="str">
            <v>DOUÉ LA FONTAINE</v>
          </cell>
          <cell r="CZ175">
            <v>49125</v>
          </cell>
          <cell r="DB175" t="str">
            <v/>
          </cell>
          <cell r="DC175" t="str">
            <v/>
          </cell>
        </row>
        <row r="176">
          <cell r="B176" t="str">
            <v/>
          </cell>
          <cell r="C176">
            <v>0</v>
          </cell>
          <cell r="D176">
            <v>0</v>
          </cell>
          <cell r="E176">
            <v>0</v>
          </cell>
          <cell r="F176">
            <v>0</v>
          </cell>
          <cell r="G176">
            <v>0</v>
          </cell>
          <cell r="H176">
            <v>0</v>
          </cell>
          <cell r="I176" t="str">
            <v/>
          </cell>
          <cell r="J176">
            <v>0</v>
          </cell>
          <cell r="K176" t="str">
            <v/>
          </cell>
          <cell r="L176">
            <v>0</v>
          </cell>
          <cell r="M176">
            <v>0</v>
          </cell>
          <cell r="N176">
            <v>0</v>
          </cell>
          <cell r="O176">
            <v>0</v>
          </cell>
          <cell r="P176">
            <v>0</v>
          </cell>
          <cell r="Q176">
            <v>0</v>
          </cell>
          <cell r="R176">
            <v>0</v>
          </cell>
          <cell r="S176">
            <v>0</v>
          </cell>
          <cell r="T176" t="str">
            <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t="str">
            <v/>
          </cell>
          <cell r="CW176" t="str">
            <v/>
          </cell>
          <cell r="CY176" t="str">
            <v>LA CHAPELLE SUR ERDRE</v>
          </cell>
          <cell r="CZ176">
            <v>44035</v>
          </cell>
          <cell r="DB176" t="str">
            <v/>
          </cell>
          <cell r="DC176" t="str">
            <v/>
          </cell>
        </row>
        <row r="177">
          <cell r="B177" t="str">
            <v/>
          </cell>
          <cell r="C177">
            <v>0</v>
          </cell>
          <cell r="D177">
            <v>0</v>
          </cell>
          <cell r="E177">
            <v>0</v>
          </cell>
          <cell r="F177">
            <v>0</v>
          </cell>
          <cell r="G177">
            <v>0</v>
          </cell>
          <cell r="H177">
            <v>0</v>
          </cell>
          <cell r="I177" t="str">
            <v/>
          </cell>
          <cell r="J177">
            <v>0</v>
          </cell>
          <cell r="K177" t="str">
            <v/>
          </cell>
          <cell r="L177">
            <v>0</v>
          </cell>
          <cell r="M177">
            <v>0</v>
          </cell>
          <cell r="N177">
            <v>0</v>
          </cell>
          <cell r="O177">
            <v>0</v>
          </cell>
          <cell r="P177">
            <v>0</v>
          </cell>
          <cell r="Q177">
            <v>0</v>
          </cell>
          <cell r="R177">
            <v>0</v>
          </cell>
          <cell r="S177">
            <v>0</v>
          </cell>
          <cell r="T177" t="str">
            <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t="str">
            <v/>
          </cell>
          <cell r="CW177" t="str">
            <v/>
          </cell>
          <cell r="CY177" t="str">
            <v>LA CHARTRE SUR LOIR</v>
          </cell>
          <cell r="CZ177">
            <v>72068</v>
          </cell>
          <cell r="DB177" t="str">
            <v/>
          </cell>
          <cell r="DC177" t="str">
            <v/>
          </cell>
        </row>
        <row r="178">
          <cell r="B178" t="str">
            <v/>
          </cell>
          <cell r="C178">
            <v>0</v>
          </cell>
          <cell r="D178">
            <v>0</v>
          </cell>
          <cell r="E178">
            <v>0</v>
          </cell>
          <cell r="F178">
            <v>0</v>
          </cell>
          <cell r="G178">
            <v>0</v>
          </cell>
          <cell r="H178">
            <v>0</v>
          </cell>
          <cell r="I178" t="str">
            <v/>
          </cell>
          <cell r="J178">
            <v>0</v>
          </cell>
          <cell r="K178" t="str">
            <v/>
          </cell>
          <cell r="L178">
            <v>0</v>
          </cell>
          <cell r="M178">
            <v>0</v>
          </cell>
          <cell r="N178">
            <v>0</v>
          </cell>
          <cell r="O178">
            <v>0</v>
          </cell>
          <cell r="P178">
            <v>0</v>
          </cell>
          <cell r="Q178">
            <v>0</v>
          </cell>
          <cell r="R178">
            <v>0</v>
          </cell>
          <cell r="S178">
            <v>0</v>
          </cell>
          <cell r="T178" t="str">
            <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t="str">
            <v/>
          </cell>
          <cell r="CW178" t="str">
            <v/>
          </cell>
          <cell r="CY178" t="str">
            <v>LA JUBAUDIÈRE</v>
          </cell>
          <cell r="CZ178">
            <v>49165</v>
          </cell>
          <cell r="DB178" t="str">
            <v/>
          </cell>
          <cell r="DC178" t="str">
            <v/>
          </cell>
        </row>
        <row r="179">
          <cell r="B179" t="str">
            <v/>
          </cell>
          <cell r="C179">
            <v>0</v>
          </cell>
          <cell r="D179">
            <v>0</v>
          </cell>
          <cell r="E179">
            <v>0</v>
          </cell>
          <cell r="F179">
            <v>0</v>
          </cell>
          <cell r="G179">
            <v>0</v>
          </cell>
          <cell r="H179">
            <v>0</v>
          </cell>
          <cell r="I179" t="str">
            <v/>
          </cell>
          <cell r="J179">
            <v>0</v>
          </cell>
          <cell r="K179" t="str">
            <v/>
          </cell>
          <cell r="L179">
            <v>0</v>
          </cell>
          <cell r="M179">
            <v>0</v>
          </cell>
          <cell r="N179">
            <v>0</v>
          </cell>
          <cell r="O179">
            <v>0</v>
          </cell>
          <cell r="P179">
            <v>0</v>
          </cell>
          <cell r="Q179">
            <v>0</v>
          </cell>
          <cell r="R179">
            <v>0</v>
          </cell>
          <cell r="S179">
            <v>0</v>
          </cell>
          <cell r="T179" t="str">
            <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t="str">
            <v/>
          </cell>
          <cell r="CW179" t="str">
            <v/>
          </cell>
          <cell r="CY179" t="str">
            <v>LA SÉGUINIÈRE</v>
          </cell>
          <cell r="CZ179">
            <v>49332</v>
          </cell>
          <cell r="DB179" t="str">
            <v/>
          </cell>
          <cell r="DC179" t="str">
            <v/>
          </cell>
        </row>
        <row r="180">
          <cell r="B180" t="str">
            <v/>
          </cell>
          <cell r="C180">
            <v>0</v>
          </cell>
          <cell r="D180">
            <v>0</v>
          </cell>
          <cell r="E180">
            <v>0</v>
          </cell>
          <cell r="F180">
            <v>0</v>
          </cell>
          <cell r="G180">
            <v>0</v>
          </cell>
          <cell r="H180">
            <v>0</v>
          </cell>
          <cell r="I180" t="str">
            <v/>
          </cell>
          <cell r="J180">
            <v>0</v>
          </cell>
          <cell r="K180" t="str">
            <v/>
          </cell>
          <cell r="L180">
            <v>0</v>
          </cell>
          <cell r="M180">
            <v>0</v>
          </cell>
          <cell r="N180">
            <v>0</v>
          </cell>
          <cell r="O180">
            <v>0</v>
          </cell>
          <cell r="P180">
            <v>0</v>
          </cell>
          <cell r="Q180">
            <v>0</v>
          </cell>
          <cell r="R180">
            <v>0</v>
          </cell>
          <cell r="S180">
            <v>0</v>
          </cell>
          <cell r="T180" t="str">
            <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t="str">
            <v/>
          </cell>
          <cell r="CW180" t="str">
            <v/>
          </cell>
          <cell r="CY180" t="str">
            <v>LA TESSOUALLE</v>
          </cell>
          <cell r="CZ180">
            <v>49343</v>
          </cell>
          <cell r="DB180" t="str">
            <v/>
          </cell>
          <cell r="DC180" t="str">
            <v/>
          </cell>
        </row>
        <row r="181">
          <cell r="B181" t="str">
            <v/>
          </cell>
          <cell r="C181">
            <v>0</v>
          </cell>
          <cell r="D181">
            <v>0</v>
          </cell>
          <cell r="E181">
            <v>0</v>
          </cell>
          <cell r="F181">
            <v>0</v>
          </cell>
          <cell r="G181">
            <v>0</v>
          </cell>
          <cell r="H181">
            <v>0</v>
          </cell>
          <cell r="I181" t="str">
            <v/>
          </cell>
          <cell r="J181">
            <v>0</v>
          </cell>
          <cell r="K181" t="str">
            <v/>
          </cell>
          <cell r="L181">
            <v>0</v>
          </cell>
          <cell r="M181">
            <v>0</v>
          </cell>
          <cell r="N181">
            <v>0</v>
          </cell>
          <cell r="O181">
            <v>0</v>
          </cell>
          <cell r="P181">
            <v>0</v>
          </cell>
          <cell r="Q181">
            <v>0</v>
          </cell>
          <cell r="R181">
            <v>0</v>
          </cell>
          <cell r="S181">
            <v>0</v>
          </cell>
          <cell r="T181" t="str">
            <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t="str">
            <v/>
          </cell>
          <cell r="CW181" t="str">
            <v/>
          </cell>
          <cell r="CY181" t="str">
            <v>LOIRÉ</v>
          </cell>
          <cell r="CZ181">
            <v>49178</v>
          </cell>
          <cell r="DB181" t="str">
            <v/>
          </cell>
          <cell r="DC181" t="str">
            <v/>
          </cell>
        </row>
        <row r="182">
          <cell r="B182" t="str">
            <v/>
          </cell>
          <cell r="C182">
            <v>0</v>
          </cell>
          <cell r="D182">
            <v>0</v>
          </cell>
          <cell r="E182">
            <v>0</v>
          </cell>
          <cell r="F182">
            <v>0</v>
          </cell>
          <cell r="G182">
            <v>0</v>
          </cell>
          <cell r="H182">
            <v>0</v>
          </cell>
          <cell r="I182" t="str">
            <v/>
          </cell>
          <cell r="J182">
            <v>0</v>
          </cell>
          <cell r="K182" t="str">
            <v/>
          </cell>
          <cell r="L182">
            <v>0</v>
          </cell>
          <cell r="M182">
            <v>0</v>
          </cell>
          <cell r="N182">
            <v>0</v>
          </cell>
          <cell r="O182">
            <v>0</v>
          </cell>
          <cell r="P182">
            <v>0</v>
          </cell>
          <cell r="Q182">
            <v>0</v>
          </cell>
          <cell r="R182">
            <v>0</v>
          </cell>
          <cell r="S182">
            <v>0</v>
          </cell>
          <cell r="T182" t="str">
            <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t="str">
            <v/>
          </cell>
          <cell r="CW182" t="str">
            <v/>
          </cell>
          <cell r="CY182" t="str">
            <v>MARRAKECH - MAROC</v>
          </cell>
          <cell r="CZ182">
            <v>99350</v>
          </cell>
          <cell r="DB182" t="str">
            <v/>
          </cell>
          <cell r="DC182" t="str">
            <v/>
          </cell>
        </row>
        <row r="183">
          <cell r="B183" t="str">
            <v/>
          </cell>
          <cell r="C183">
            <v>0</v>
          </cell>
          <cell r="D183">
            <v>0</v>
          </cell>
          <cell r="E183">
            <v>0</v>
          </cell>
          <cell r="F183">
            <v>0</v>
          </cell>
          <cell r="G183">
            <v>0</v>
          </cell>
          <cell r="H183">
            <v>0</v>
          </cell>
          <cell r="I183" t="str">
            <v/>
          </cell>
          <cell r="J183">
            <v>0</v>
          </cell>
          <cell r="K183" t="str">
            <v/>
          </cell>
          <cell r="L183">
            <v>0</v>
          </cell>
          <cell r="M183">
            <v>0</v>
          </cell>
          <cell r="N183">
            <v>0</v>
          </cell>
          <cell r="O183">
            <v>0</v>
          </cell>
          <cell r="P183">
            <v>0</v>
          </cell>
          <cell r="Q183">
            <v>0</v>
          </cell>
          <cell r="R183">
            <v>0</v>
          </cell>
          <cell r="S183">
            <v>0</v>
          </cell>
          <cell r="T183" t="str">
            <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t="str">
            <v/>
          </cell>
          <cell r="CW183" t="str">
            <v/>
          </cell>
          <cell r="CY183" t="str">
            <v>MAUZÉ - THOUARSAIS</v>
          </cell>
          <cell r="CZ183">
            <v>79171</v>
          </cell>
          <cell r="DB183" t="str">
            <v/>
          </cell>
          <cell r="DC183" t="str">
            <v/>
          </cell>
        </row>
        <row r="184">
          <cell r="B184" t="str">
            <v/>
          </cell>
          <cell r="C184">
            <v>0</v>
          </cell>
          <cell r="D184">
            <v>0</v>
          </cell>
          <cell r="E184">
            <v>0</v>
          </cell>
          <cell r="F184">
            <v>0</v>
          </cell>
          <cell r="G184">
            <v>0</v>
          </cell>
          <cell r="H184">
            <v>0</v>
          </cell>
          <cell r="I184" t="str">
            <v/>
          </cell>
          <cell r="J184">
            <v>0</v>
          </cell>
          <cell r="K184" t="str">
            <v/>
          </cell>
          <cell r="L184">
            <v>0</v>
          </cell>
          <cell r="M184">
            <v>0</v>
          </cell>
          <cell r="N184">
            <v>0</v>
          </cell>
          <cell r="O184">
            <v>0</v>
          </cell>
          <cell r="P184">
            <v>0</v>
          </cell>
          <cell r="Q184">
            <v>0</v>
          </cell>
          <cell r="R184">
            <v>0</v>
          </cell>
          <cell r="S184">
            <v>0</v>
          </cell>
          <cell r="T184" t="str">
            <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t="str">
            <v/>
          </cell>
          <cell r="CW184" t="str">
            <v/>
          </cell>
          <cell r="CY184" t="str">
            <v>MONTIGNÉ SUR MOINE</v>
          </cell>
          <cell r="CZ184">
            <v>49210</v>
          </cell>
          <cell r="DB184" t="str">
            <v/>
          </cell>
          <cell r="DC184" t="str">
            <v/>
          </cell>
        </row>
        <row r="185">
          <cell r="B185" t="str">
            <v/>
          </cell>
          <cell r="C185">
            <v>0</v>
          </cell>
          <cell r="D185">
            <v>0</v>
          </cell>
          <cell r="E185">
            <v>0</v>
          </cell>
          <cell r="F185">
            <v>0</v>
          </cell>
          <cell r="G185">
            <v>0</v>
          </cell>
          <cell r="H185">
            <v>0</v>
          </cell>
          <cell r="I185" t="str">
            <v/>
          </cell>
          <cell r="J185">
            <v>0</v>
          </cell>
          <cell r="K185" t="str">
            <v/>
          </cell>
          <cell r="L185">
            <v>0</v>
          </cell>
          <cell r="M185">
            <v>0</v>
          </cell>
          <cell r="N185">
            <v>0</v>
          </cell>
          <cell r="O185">
            <v>0</v>
          </cell>
          <cell r="P185">
            <v>0</v>
          </cell>
          <cell r="Q185">
            <v>0</v>
          </cell>
          <cell r="R185">
            <v>0</v>
          </cell>
          <cell r="S185">
            <v>0</v>
          </cell>
          <cell r="T185" t="str">
            <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t="str">
            <v/>
          </cell>
          <cell r="CW185" t="str">
            <v/>
          </cell>
          <cell r="CY185" t="str">
            <v>NANTES</v>
          </cell>
          <cell r="CZ185">
            <v>44109</v>
          </cell>
          <cell r="DB185" t="str">
            <v/>
          </cell>
          <cell r="DC185" t="str">
            <v/>
          </cell>
        </row>
        <row r="186">
          <cell r="B186" t="str">
            <v/>
          </cell>
          <cell r="C186">
            <v>0</v>
          </cell>
          <cell r="D186">
            <v>0</v>
          </cell>
          <cell r="E186">
            <v>0</v>
          </cell>
          <cell r="F186">
            <v>0</v>
          </cell>
          <cell r="G186">
            <v>0</v>
          </cell>
          <cell r="H186">
            <v>0</v>
          </cell>
          <cell r="I186" t="str">
            <v/>
          </cell>
          <cell r="J186">
            <v>0</v>
          </cell>
          <cell r="K186" t="str">
            <v/>
          </cell>
          <cell r="L186">
            <v>0</v>
          </cell>
          <cell r="M186">
            <v>0</v>
          </cell>
          <cell r="N186">
            <v>0</v>
          </cell>
          <cell r="O186">
            <v>0</v>
          </cell>
          <cell r="P186">
            <v>0</v>
          </cell>
          <cell r="Q186">
            <v>0</v>
          </cell>
          <cell r="R186">
            <v>0</v>
          </cell>
          <cell r="S186">
            <v>0</v>
          </cell>
          <cell r="T186" t="str">
            <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t="str">
            <v/>
          </cell>
          <cell r="CW186" t="str">
            <v/>
          </cell>
          <cell r="CY186" t="str">
            <v>NIORT</v>
          </cell>
          <cell r="CZ186">
            <v>79191</v>
          </cell>
          <cell r="DB186" t="str">
            <v/>
          </cell>
          <cell r="DC186" t="str">
            <v/>
          </cell>
        </row>
        <row r="187">
          <cell r="B187" t="str">
            <v/>
          </cell>
          <cell r="C187">
            <v>0</v>
          </cell>
          <cell r="D187">
            <v>0</v>
          </cell>
          <cell r="E187">
            <v>0</v>
          </cell>
          <cell r="F187">
            <v>0</v>
          </cell>
          <cell r="G187">
            <v>0</v>
          </cell>
          <cell r="H187">
            <v>0</v>
          </cell>
          <cell r="I187" t="str">
            <v/>
          </cell>
          <cell r="J187">
            <v>0</v>
          </cell>
          <cell r="K187" t="str">
            <v/>
          </cell>
          <cell r="L187">
            <v>0</v>
          </cell>
          <cell r="M187">
            <v>0</v>
          </cell>
          <cell r="N187">
            <v>0</v>
          </cell>
          <cell r="O187">
            <v>0</v>
          </cell>
          <cell r="P187">
            <v>0</v>
          </cell>
          <cell r="Q187">
            <v>0</v>
          </cell>
          <cell r="R187">
            <v>0</v>
          </cell>
          <cell r="S187">
            <v>0</v>
          </cell>
          <cell r="T187" t="str">
            <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t="str">
            <v/>
          </cell>
          <cell r="CW187" t="str">
            <v/>
          </cell>
          <cell r="CY187" t="str">
            <v>NUAILLÉ</v>
          </cell>
          <cell r="CZ187">
            <v>49231</v>
          </cell>
          <cell r="DB187" t="str">
            <v/>
          </cell>
          <cell r="DC187" t="str">
            <v/>
          </cell>
        </row>
        <row r="188">
          <cell r="B188" t="str">
            <v/>
          </cell>
          <cell r="C188">
            <v>0</v>
          </cell>
          <cell r="D188">
            <v>0</v>
          </cell>
          <cell r="E188">
            <v>0</v>
          </cell>
          <cell r="F188">
            <v>0</v>
          </cell>
          <cell r="G188">
            <v>0</v>
          </cell>
          <cell r="H188">
            <v>0</v>
          </cell>
          <cell r="I188" t="str">
            <v/>
          </cell>
          <cell r="J188">
            <v>0</v>
          </cell>
          <cell r="K188" t="str">
            <v/>
          </cell>
          <cell r="L188">
            <v>0</v>
          </cell>
          <cell r="M188">
            <v>0</v>
          </cell>
          <cell r="N188">
            <v>0</v>
          </cell>
          <cell r="O188">
            <v>0</v>
          </cell>
          <cell r="P188">
            <v>0</v>
          </cell>
          <cell r="Q188">
            <v>0</v>
          </cell>
          <cell r="R188">
            <v>0</v>
          </cell>
          <cell r="S188">
            <v>0</v>
          </cell>
          <cell r="T188" t="str">
            <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t="str">
            <v/>
          </cell>
          <cell r="CW188" t="str">
            <v/>
          </cell>
          <cell r="CY188" t="str">
            <v>PARKSÉ - LAOS</v>
          </cell>
          <cell r="CZ188">
            <v>24131</v>
          </cell>
          <cell r="DB188" t="str">
            <v/>
          </cell>
          <cell r="DC188" t="str">
            <v/>
          </cell>
        </row>
        <row r="189">
          <cell r="B189" t="str">
            <v/>
          </cell>
          <cell r="C189">
            <v>0</v>
          </cell>
          <cell r="D189">
            <v>0</v>
          </cell>
          <cell r="E189">
            <v>0</v>
          </cell>
          <cell r="F189">
            <v>0</v>
          </cell>
          <cell r="G189">
            <v>0</v>
          </cell>
          <cell r="H189">
            <v>0</v>
          </cell>
          <cell r="I189" t="str">
            <v/>
          </cell>
          <cell r="J189">
            <v>0</v>
          </cell>
          <cell r="K189" t="str">
            <v/>
          </cell>
          <cell r="L189">
            <v>0</v>
          </cell>
          <cell r="M189">
            <v>0</v>
          </cell>
          <cell r="N189">
            <v>0</v>
          </cell>
          <cell r="O189">
            <v>0</v>
          </cell>
          <cell r="P189">
            <v>0</v>
          </cell>
          <cell r="Q189">
            <v>0</v>
          </cell>
          <cell r="R189">
            <v>0</v>
          </cell>
          <cell r="S189">
            <v>0</v>
          </cell>
          <cell r="T189" t="str">
            <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t="str">
            <v/>
          </cell>
          <cell r="CW189" t="str">
            <v/>
          </cell>
          <cell r="CY189" t="str">
            <v>POUZAUGES</v>
          </cell>
          <cell r="CZ189">
            <v>85182</v>
          </cell>
          <cell r="DB189" t="str">
            <v/>
          </cell>
          <cell r="DC189" t="str">
            <v/>
          </cell>
        </row>
        <row r="190">
          <cell r="B190" t="str">
            <v/>
          </cell>
          <cell r="C190">
            <v>0</v>
          </cell>
          <cell r="D190">
            <v>0</v>
          </cell>
          <cell r="E190">
            <v>0</v>
          </cell>
          <cell r="F190">
            <v>0</v>
          </cell>
          <cell r="G190">
            <v>0</v>
          </cell>
          <cell r="H190">
            <v>0</v>
          </cell>
          <cell r="I190" t="str">
            <v/>
          </cell>
          <cell r="J190">
            <v>0</v>
          </cell>
          <cell r="K190" t="str">
            <v/>
          </cell>
          <cell r="L190">
            <v>0</v>
          </cell>
          <cell r="M190">
            <v>0</v>
          </cell>
          <cell r="N190">
            <v>0</v>
          </cell>
          <cell r="O190">
            <v>0</v>
          </cell>
          <cell r="P190">
            <v>0</v>
          </cell>
          <cell r="Q190">
            <v>0</v>
          </cell>
          <cell r="R190">
            <v>0</v>
          </cell>
          <cell r="S190">
            <v>0</v>
          </cell>
          <cell r="T190" t="str">
            <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t="str">
            <v/>
          </cell>
          <cell r="CW190" t="str">
            <v/>
          </cell>
          <cell r="CY190" t="str">
            <v>SAINT AUBIN DE BAUBIGNÉ</v>
          </cell>
          <cell r="CZ190">
            <v>79237</v>
          </cell>
          <cell r="DB190" t="str">
            <v/>
          </cell>
          <cell r="DC190" t="str">
            <v/>
          </cell>
        </row>
        <row r="191">
          <cell r="B191" t="str">
            <v/>
          </cell>
          <cell r="C191">
            <v>0</v>
          </cell>
          <cell r="D191">
            <v>0</v>
          </cell>
          <cell r="E191">
            <v>0</v>
          </cell>
          <cell r="F191">
            <v>0</v>
          </cell>
          <cell r="G191">
            <v>0</v>
          </cell>
          <cell r="H191">
            <v>0</v>
          </cell>
          <cell r="I191" t="str">
            <v/>
          </cell>
          <cell r="J191">
            <v>0</v>
          </cell>
          <cell r="K191" t="str">
            <v/>
          </cell>
          <cell r="L191">
            <v>0</v>
          </cell>
          <cell r="M191">
            <v>0</v>
          </cell>
          <cell r="N191">
            <v>0</v>
          </cell>
          <cell r="O191">
            <v>0</v>
          </cell>
          <cell r="P191">
            <v>0</v>
          </cell>
          <cell r="Q191">
            <v>0</v>
          </cell>
          <cell r="R191">
            <v>0</v>
          </cell>
          <cell r="S191">
            <v>0</v>
          </cell>
          <cell r="T191" t="str">
            <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t="str">
            <v/>
          </cell>
          <cell r="CW191" t="str">
            <v/>
          </cell>
          <cell r="CY191" t="str">
            <v>SAINT CRÉPIN SUR MOINE</v>
          </cell>
          <cell r="CZ191">
            <v>49273</v>
          </cell>
          <cell r="DB191" t="str">
            <v/>
          </cell>
          <cell r="DC191" t="str">
            <v/>
          </cell>
        </row>
        <row r="192">
          <cell r="B192" t="str">
            <v/>
          </cell>
          <cell r="C192">
            <v>0</v>
          </cell>
          <cell r="D192">
            <v>0</v>
          </cell>
          <cell r="E192">
            <v>0</v>
          </cell>
          <cell r="F192">
            <v>0</v>
          </cell>
          <cell r="G192">
            <v>0</v>
          </cell>
          <cell r="H192">
            <v>0</v>
          </cell>
          <cell r="I192" t="str">
            <v/>
          </cell>
          <cell r="J192">
            <v>0</v>
          </cell>
          <cell r="K192" t="str">
            <v/>
          </cell>
          <cell r="L192">
            <v>0</v>
          </cell>
          <cell r="M192">
            <v>0</v>
          </cell>
          <cell r="N192">
            <v>0</v>
          </cell>
          <cell r="O192">
            <v>0</v>
          </cell>
          <cell r="P192">
            <v>0</v>
          </cell>
          <cell r="Q192">
            <v>0</v>
          </cell>
          <cell r="R192">
            <v>0</v>
          </cell>
          <cell r="S192">
            <v>0</v>
          </cell>
          <cell r="T192" t="str">
            <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t="str">
            <v/>
          </cell>
          <cell r="CW192" t="str">
            <v/>
          </cell>
          <cell r="CY192" t="str">
            <v>SAUMUR</v>
          </cell>
          <cell r="CZ192">
            <v>49326</v>
          </cell>
          <cell r="DB192" t="str">
            <v/>
          </cell>
          <cell r="DC192" t="str">
            <v/>
          </cell>
        </row>
        <row r="193">
          <cell r="B193" t="str">
            <v/>
          </cell>
          <cell r="C193">
            <v>0</v>
          </cell>
          <cell r="D193">
            <v>0</v>
          </cell>
          <cell r="E193">
            <v>0</v>
          </cell>
          <cell r="F193">
            <v>0</v>
          </cell>
          <cell r="G193">
            <v>0</v>
          </cell>
          <cell r="H193">
            <v>0</v>
          </cell>
          <cell r="I193" t="str">
            <v/>
          </cell>
          <cell r="J193">
            <v>0</v>
          </cell>
          <cell r="K193" t="str">
            <v/>
          </cell>
          <cell r="L193">
            <v>0</v>
          </cell>
          <cell r="M193">
            <v>0</v>
          </cell>
          <cell r="N193">
            <v>0</v>
          </cell>
          <cell r="O193">
            <v>0</v>
          </cell>
          <cell r="P193">
            <v>0</v>
          </cell>
          <cell r="Q193">
            <v>0</v>
          </cell>
          <cell r="R193">
            <v>0</v>
          </cell>
          <cell r="S193">
            <v>0</v>
          </cell>
          <cell r="T193" t="str">
            <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t="str">
            <v/>
          </cell>
          <cell r="CW193" t="str">
            <v/>
          </cell>
          <cell r="CY193" t="str">
            <v>THOUARCÉ</v>
          </cell>
          <cell r="CZ193">
            <v>49345</v>
          </cell>
          <cell r="DB193" t="str">
            <v/>
          </cell>
          <cell r="DC193" t="str">
            <v/>
          </cell>
        </row>
        <row r="194">
          <cell r="B194" t="str">
            <v/>
          </cell>
          <cell r="C194">
            <v>0</v>
          </cell>
          <cell r="D194">
            <v>0</v>
          </cell>
          <cell r="E194">
            <v>0</v>
          </cell>
          <cell r="F194">
            <v>0</v>
          </cell>
          <cell r="G194">
            <v>0</v>
          </cell>
          <cell r="H194">
            <v>0</v>
          </cell>
          <cell r="I194" t="str">
            <v/>
          </cell>
          <cell r="J194">
            <v>0</v>
          </cell>
          <cell r="K194" t="str">
            <v/>
          </cell>
          <cell r="L194">
            <v>0</v>
          </cell>
          <cell r="M194">
            <v>0</v>
          </cell>
          <cell r="N194">
            <v>0</v>
          </cell>
          <cell r="O194">
            <v>0</v>
          </cell>
          <cell r="P194">
            <v>0</v>
          </cell>
          <cell r="Q194">
            <v>0</v>
          </cell>
          <cell r="R194">
            <v>0</v>
          </cell>
          <cell r="S194">
            <v>0</v>
          </cell>
          <cell r="T194" t="str">
            <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t="str">
            <v/>
          </cell>
          <cell r="CW194" t="str">
            <v/>
          </cell>
          <cell r="CY194" t="str">
            <v>TIGNÉ - LYS HAUT LAYON</v>
          </cell>
          <cell r="CZ194">
            <v>49348</v>
          </cell>
          <cell r="DB194" t="str">
            <v/>
          </cell>
          <cell r="DC194" t="str">
            <v/>
          </cell>
        </row>
        <row r="195">
          <cell r="B195" t="str">
            <v/>
          </cell>
          <cell r="C195">
            <v>0</v>
          </cell>
          <cell r="D195">
            <v>0</v>
          </cell>
          <cell r="E195">
            <v>0</v>
          </cell>
          <cell r="F195">
            <v>0</v>
          </cell>
          <cell r="G195">
            <v>0</v>
          </cell>
          <cell r="H195">
            <v>0</v>
          </cell>
          <cell r="I195" t="str">
            <v/>
          </cell>
          <cell r="J195">
            <v>0</v>
          </cell>
          <cell r="K195" t="str">
            <v/>
          </cell>
          <cell r="L195">
            <v>0</v>
          </cell>
          <cell r="M195">
            <v>0</v>
          </cell>
          <cell r="N195">
            <v>0</v>
          </cell>
          <cell r="O195">
            <v>0</v>
          </cell>
          <cell r="P195">
            <v>0</v>
          </cell>
          <cell r="Q195">
            <v>0</v>
          </cell>
          <cell r="R195">
            <v>0</v>
          </cell>
          <cell r="S195">
            <v>0</v>
          </cell>
          <cell r="T195" t="str">
            <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t="str">
            <v/>
          </cell>
          <cell r="CW195" t="str">
            <v/>
          </cell>
          <cell r="CY195" t="str">
            <v>TILLIÈRES</v>
          </cell>
          <cell r="CZ195">
            <v>49349</v>
          </cell>
          <cell r="DB195" t="str">
            <v/>
          </cell>
          <cell r="DC195" t="str">
            <v/>
          </cell>
        </row>
        <row r="196">
          <cell r="B196" t="str">
            <v/>
          </cell>
          <cell r="C196">
            <v>0</v>
          </cell>
          <cell r="D196">
            <v>0</v>
          </cell>
          <cell r="E196">
            <v>0</v>
          </cell>
          <cell r="F196">
            <v>0</v>
          </cell>
          <cell r="G196">
            <v>0</v>
          </cell>
          <cell r="H196">
            <v>0</v>
          </cell>
          <cell r="I196" t="str">
            <v/>
          </cell>
          <cell r="J196">
            <v>0</v>
          </cell>
          <cell r="K196" t="str">
            <v/>
          </cell>
          <cell r="L196">
            <v>0</v>
          </cell>
          <cell r="M196">
            <v>0</v>
          </cell>
          <cell r="N196">
            <v>0</v>
          </cell>
          <cell r="O196">
            <v>0</v>
          </cell>
          <cell r="P196">
            <v>0</v>
          </cell>
          <cell r="Q196">
            <v>0</v>
          </cell>
          <cell r="R196">
            <v>0</v>
          </cell>
          <cell r="S196">
            <v>0</v>
          </cell>
          <cell r="T196" t="str">
            <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t="str">
            <v/>
          </cell>
          <cell r="CW196" t="str">
            <v/>
          </cell>
          <cell r="CY196" t="str">
            <v>TREIZE - VENTS</v>
          </cell>
          <cell r="CZ196">
            <v>85296</v>
          </cell>
          <cell r="DB196" t="str">
            <v/>
          </cell>
          <cell r="DC196" t="str">
            <v/>
          </cell>
        </row>
        <row r="197">
          <cell r="B197" t="str">
            <v/>
          </cell>
          <cell r="C197">
            <v>0</v>
          </cell>
          <cell r="D197">
            <v>0</v>
          </cell>
          <cell r="E197">
            <v>0</v>
          </cell>
          <cell r="F197">
            <v>0</v>
          </cell>
          <cell r="G197">
            <v>0</v>
          </cell>
          <cell r="H197">
            <v>0</v>
          </cell>
          <cell r="I197" t="str">
            <v/>
          </cell>
          <cell r="J197">
            <v>0</v>
          </cell>
          <cell r="K197" t="str">
            <v/>
          </cell>
          <cell r="L197">
            <v>0</v>
          </cell>
          <cell r="M197">
            <v>0</v>
          </cell>
          <cell r="N197">
            <v>0</v>
          </cell>
          <cell r="O197">
            <v>0</v>
          </cell>
          <cell r="P197">
            <v>0</v>
          </cell>
          <cell r="Q197">
            <v>0</v>
          </cell>
          <cell r="R197">
            <v>0</v>
          </cell>
          <cell r="S197">
            <v>0</v>
          </cell>
          <cell r="T197" t="str">
            <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t="str">
            <v/>
          </cell>
          <cell r="CW197" t="str">
            <v/>
          </cell>
          <cell r="CY197" t="str">
            <v>VAUCIENNES</v>
          </cell>
          <cell r="CZ197">
            <v>60658</v>
          </cell>
          <cell r="DB197" t="str">
            <v/>
          </cell>
          <cell r="DC197" t="str">
            <v/>
          </cell>
        </row>
        <row r="198">
          <cell r="B198" t="str">
            <v/>
          </cell>
          <cell r="C198">
            <v>0</v>
          </cell>
          <cell r="D198">
            <v>0</v>
          </cell>
          <cell r="E198">
            <v>0</v>
          </cell>
          <cell r="F198">
            <v>0</v>
          </cell>
          <cell r="G198">
            <v>0</v>
          </cell>
          <cell r="H198">
            <v>0</v>
          </cell>
          <cell r="I198" t="str">
            <v/>
          </cell>
          <cell r="J198">
            <v>0</v>
          </cell>
          <cell r="K198" t="str">
            <v/>
          </cell>
          <cell r="L198">
            <v>0</v>
          </cell>
          <cell r="M198">
            <v>0</v>
          </cell>
          <cell r="N198">
            <v>0</v>
          </cell>
          <cell r="O198">
            <v>0</v>
          </cell>
          <cell r="P198">
            <v>0</v>
          </cell>
          <cell r="Q198">
            <v>0</v>
          </cell>
          <cell r="R198">
            <v>0</v>
          </cell>
          <cell r="S198">
            <v>0</v>
          </cell>
          <cell r="T198" t="str">
            <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t="str">
            <v/>
          </cell>
          <cell r="CW198" t="str">
            <v/>
          </cell>
          <cell r="DB198" t="str">
            <v/>
          </cell>
          <cell r="DC198" t="str">
            <v/>
          </cell>
        </row>
        <row r="199">
          <cell r="B199" t="str">
            <v/>
          </cell>
          <cell r="C199">
            <v>0</v>
          </cell>
          <cell r="D199">
            <v>0</v>
          </cell>
          <cell r="E199">
            <v>0</v>
          </cell>
          <cell r="F199">
            <v>0</v>
          </cell>
          <cell r="G199">
            <v>0</v>
          </cell>
          <cell r="H199">
            <v>0</v>
          </cell>
          <cell r="I199" t="str">
            <v/>
          </cell>
          <cell r="J199">
            <v>0</v>
          </cell>
          <cell r="K199" t="str">
            <v/>
          </cell>
          <cell r="L199">
            <v>0</v>
          </cell>
          <cell r="M199">
            <v>0</v>
          </cell>
          <cell r="N199">
            <v>0</v>
          </cell>
          <cell r="O199">
            <v>0</v>
          </cell>
          <cell r="P199">
            <v>0</v>
          </cell>
          <cell r="Q199">
            <v>0</v>
          </cell>
          <cell r="R199">
            <v>0</v>
          </cell>
          <cell r="S199">
            <v>0</v>
          </cell>
          <cell r="T199" t="str">
            <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t="str">
            <v/>
          </cell>
          <cell r="CW199" t="str">
            <v/>
          </cell>
          <cell r="DB199" t="str">
            <v/>
          </cell>
          <cell r="DC199" t="str">
            <v/>
          </cell>
        </row>
        <row r="200">
          <cell r="B200" t="str">
            <v/>
          </cell>
          <cell r="C200">
            <v>0</v>
          </cell>
          <cell r="D200">
            <v>0</v>
          </cell>
          <cell r="E200">
            <v>0</v>
          </cell>
          <cell r="F200">
            <v>0</v>
          </cell>
          <cell r="G200">
            <v>0</v>
          </cell>
          <cell r="H200">
            <v>0</v>
          </cell>
          <cell r="I200" t="str">
            <v/>
          </cell>
          <cell r="J200">
            <v>0</v>
          </cell>
          <cell r="K200" t="str">
            <v/>
          </cell>
          <cell r="L200">
            <v>0</v>
          </cell>
          <cell r="M200">
            <v>0</v>
          </cell>
          <cell r="N200">
            <v>0</v>
          </cell>
          <cell r="O200">
            <v>0</v>
          </cell>
          <cell r="P200">
            <v>0</v>
          </cell>
          <cell r="Q200">
            <v>0</v>
          </cell>
          <cell r="R200">
            <v>0</v>
          </cell>
          <cell r="S200">
            <v>0</v>
          </cell>
          <cell r="T200" t="str">
            <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t="str">
            <v/>
          </cell>
          <cell r="CW200" t="str">
            <v/>
          </cell>
          <cell r="DB200" t="str">
            <v/>
          </cell>
          <cell r="DC200" t="str">
            <v/>
          </cell>
        </row>
        <row r="201">
          <cell r="B201" t="str">
            <v/>
          </cell>
          <cell r="C201">
            <v>0</v>
          </cell>
          <cell r="D201">
            <v>0</v>
          </cell>
          <cell r="E201">
            <v>0</v>
          </cell>
          <cell r="F201">
            <v>0</v>
          </cell>
          <cell r="G201">
            <v>0</v>
          </cell>
          <cell r="H201">
            <v>0</v>
          </cell>
          <cell r="I201" t="str">
            <v/>
          </cell>
          <cell r="J201">
            <v>0</v>
          </cell>
          <cell r="K201" t="str">
            <v/>
          </cell>
          <cell r="L201">
            <v>0</v>
          </cell>
          <cell r="M201">
            <v>0</v>
          </cell>
          <cell r="N201">
            <v>0</v>
          </cell>
          <cell r="O201">
            <v>0</v>
          </cell>
          <cell r="P201">
            <v>0</v>
          </cell>
          <cell r="Q201">
            <v>0</v>
          </cell>
          <cell r="R201">
            <v>0</v>
          </cell>
          <cell r="S201">
            <v>0</v>
          </cell>
          <cell r="T201" t="str">
            <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t="str">
            <v/>
          </cell>
          <cell r="CW201" t="str">
            <v/>
          </cell>
          <cell r="DB201" t="str">
            <v/>
          </cell>
          <cell r="DC201" t="str">
            <v/>
          </cell>
        </row>
        <row r="202">
          <cell r="B202" t="str">
            <v/>
          </cell>
          <cell r="C202">
            <v>0</v>
          </cell>
          <cell r="D202">
            <v>0</v>
          </cell>
          <cell r="E202">
            <v>0</v>
          </cell>
          <cell r="F202">
            <v>0</v>
          </cell>
          <cell r="G202">
            <v>0</v>
          </cell>
          <cell r="H202">
            <v>0</v>
          </cell>
          <cell r="I202" t="str">
            <v/>
          </cell>
          <cell r="J202">
            <v>0</v>
          </cell>
          <cell r="K202" t="str">
            <v/>
          </cell>
          <cell r="L202">
            <v>0</v>
          </cell>
          <cell r="M202">
            <v>0</v>
          </cell>
          <cell r="N202">
            <v>0</v>
          </cell>
          <cell r="O202">
            <v>0</v>
          </cell>
          <cell r="P202">
            <v>0</v>
          </cell>
          <cell r="Q202">
            <v>0</v>
          </cell>
          <cell r="R202">
            <v>0</v>
          </cell>
          <cell r="S202">
            <v>0</v>
          </cell>
          <cell r="T202" t="str">
            <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t="str">
            <v/>
          </cell>
          <cell r="CW202" t="str">
            <v/>
          </cell>
          <cell r="DB202" t="str">
            <v/>
          </cell>
          <cell r="DC202" t="str">
            <v/>
          </cell>
        </row>
        <row r="203">
          <cell r="B203" t="str">
            <v/>
          </cell>
          <cell r="C203">
            <v>0</v>
          </cell>
          <cell r="D203">
            <v>0</v>
          </cell>
          <cell r="E203">
            <v>0</v>
          </cell>
          <cell r="F203">
            <v>0</v>
          </cell>
          <cell r="G203">
            <v>0</v>
          </cell>
          <cell r="H203">
            <v>0</v>
          </cell>
          <cell r="I203" t="str">
            <v/>
          </cell>
          <cell r="J203">
            <v>0</v>
          </cell>
          <cell r="K203" t="str">
            <v/>
          </cell>
          <cell r="L203">
            <v>0</v>
          </cell>
          <cell r="M203">
            <v>0</v>
          </cell>
          <cell r="N203">
            <v>0</v>
          </cell>
          <cell r="O203">
            <v>0</v>
          </cell>
          <cell r="P203">
            <v>0</v>
          </cell>
          <cell r="Q203">
            <v>0</v>
          </cell>
          <cell r="R203">
            <v>0</v>
          </cell>
          <cell r="S203">
            <v>0</v>
          </cell>
          <cell r="T203" t="str">
            <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t="str">
            <v/>
          </cell>
          <cell r="CW203" t="str">
            <v/>
          </cell>
          <cell r="DB203" t="str">
            <v/>
          </cell>
          <cell r="DC203" t="str">
            <v/>
          </cell>
        </row>
        <row r="204">
          <cell r="B204" t="str">
            <v/>
          </cell>
          <cell r="I204" t="str">
            <v/>
          </cell>
          <cell r="K204" t="str">
            <v/>
          </cell>
          <cell r="T204" t="str">
            <v/>
          </cell>
          <cell r="CV204" t="str">
            <v/>
          </cell>
          <cell r="CW204" t="str">
            <v/>
          </cell>
          <cell r="DB204" t="str">
            <v/>
          </cell>
          <cell r="DC204" t="str">
            <v/>
          </cell>
        </row>
        <row r="205">
          <cell r="B205" t="str">
            <v/>
          </cell>
          <cell r="I205" t="str">
            <v/>
          </cell>
          <cell r="K205" t="str">
            <v/>
          </cell>
          <cell r="T205" t="str">
            <v/>
          </cell>
          <cell r="CV205" t="str">
            <v/>
          </cell>
          <cell r="CW205" t="str">
            <v/>
          </cell>
          <cell r="DB205" t="str">
            <v/>
          </cell>
          <cell r="DC205" t="str">
            <v/>
          </cell>
        </row>
        <row r="206">
          <cell r="B206" t="str">
            <v/>
          </cell>
          <cell r="I206" t="str">
            <v/>
          </cell>
          <cell r="K206" t="str">
            <v/>
          </cell>
          <cell r="T206" t="str">
            <v/>
          </cell>
          <cell r="CV206" t="str">
            <v/>
          </cell>
          <cell r="CW206" t="str">
            <v/>
          </cell>
          <cell r="DB206" t="str">
            <v/>
          </cell>
          <cell r="DC206" t="str">
            <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ubs"/>
      <sheetName val="Catégories"/>
      <sheetName val="Menu"/>
      <sheetName val="Mode d'emploi"/>
      <sheetName val="Demande de Carte"/>
      <sheetName val="Renouvellement de Licence"/>
      <sheetName val="DOCUMENT UNIQUE LICENCE a"/>
      <sheetName val="QUESTIONNAIRE DE SANTE MINEUR"/>
      <sheetName val="DOCUMENT UNIQUE LICENCE"/>
      <sheetName val="Vérification des Licences "/>
      <sheetName val="Feuille Comptable"/>
      <sheetName val="Demande de Duplicata"/>
      <sheetName val="DUPLICATA EN COURS D'ANNEE"/>
      <sheetName val="Correction d'erreur"/>
      <sheetName val="Feuil1"/>
      <sheetName val="Base de Données"/>
      <sheetName val="Feuilles Renouvellement Licence"/>
    </sheetNames>
    <sheetDataSet>
      <sheetData sheetId="0">
        <row r="3">
          <cell r="E3" t="str">
            <v>MAUGES</v>
          </cell>
        </row>
        <row r="4">
          <cell r="C4">
            <v>0</v>
          </cell>
          <cell r="D4">
            <v>0</v>
          </cell>
          <cell r="E4" t="str">
            <v>MAUGES</v>
          </cell>
        </row>
        <row r="5">
          <cell r="C5">
            <v>0</v>
          </cell>
          <cell r="D5">
            <v>0</v>
          </cell>
          <cell r="E5" t="str">
            <v>MAUGES</v>
          </cell>
        </row>
        <row r="6">
          <cell r="C6">
            <v>0</v>
          </cell>
          <cell r="D6">
            <v>0</v>
          </cell>
          <cell r="E6" t="str">
            <v>MAUGES</v>
          </cell>
        </row>
        <row r="7">
          <cell r="C7">
            <v>0</v>
          </cell>
          <cell r="D7">
            <v>0</v>
          </cell>
          <cell r="E7" t="str">
            <v>MAUGES</v>
          </cell>
        </row>
        <row r="8">
          <cell r="C8">
            <v>0</v>
          </cell>
          <cell r="D8">
            <v>0</v>
          </cell>
          <cell r="E8" t="str">
            <v>MAUGES</v>
          </cell>
        </row>
        <row r="9">
          <cell r="C9">
            <v>0</v>
          </cell>
          <cell r="D9">
            <v>0</v>
          </cell>
          <cell r="E9" t="str">
            <v>MAUGES</v>
          </cell>
        </row>
        <row r="10">
          <cell r="C10">
            <v>0</v>
          </cell>
          <cell r="D10">
            <v>0</v>
          </cell>
          <cell r="E10" t="str">
            <v>MAUGES</v>
          </cell>
        </row>
        <row r="11">
          <cell r="C11">
            <v>0</v>
          </cell>
          <cell r="D11">
            <v>0</v>
          </cell>
          <cell r="E11" t="str">
            <v>MAUGES</v>
          </cell>
        </row>
        <row r="12">
          <cell r="C12">
            <v>0</v>
          </cell>
          <cell r="D12">
            <v>0</v>
          </cell>
          <cell r="E12" t="str">
            <v>MAUGES</v>
          </cell>
        </row>
        <row r="13">
          <cell r="C13">
            <v>0</v>
          </cell>
          <cell r="D13">
            <v>0</v>
          </cell>
          <cell r="E13" t="str">
            <v>MAUGES</v>
          </cell>
        </row>
        <row r="14">
          <cell r="C14">
            <v>0</v>
          </cell>
          <cell r="D14">
            <v>0</v>
          </cell>
          <cell r="E14" t="str">
            <v>MAUGES</v>
          </cell>
        </row>
        <row r="15">
          <cell r="C15">
            <v>0</v>
          </cell>
          <cell r="D15">
            <v>0</v>
          </cell>
          <cell r="E15" t="str">
            <v>MAUGES</v>
          </cell>
        </row>
        <row r="16">
          <cell r="C16">
            <v>0</v>
          </cell>
          <cell r="D16">
            <v>0</v>
          </cell>
          <cell r="E16" t="str">
            <v>MAUGES</v>
          </cell>
        </row>
        <row r="17">
          <cell r="C17">
            <v>0</v>
          </cell>
          <cell r="D17">
            <v>0</v>
          </cell>
          <cell r="E17" t="str">
            <v>MAUGES</v>
          </cell>
        </row>
        <row r="18">
          <cell r="C18">
            <v>0</v>
          </cell>
          <cell r="D18">
            <v>0</v>
          </cell>
          <cell r="E18" t="str">
            <v>MAUGES</v>
          </cell>
        </row>
        <row r="19">
          <cell r="C19">
            <v>0</v>
          </cell>
          <cell r="D19">
            <v>0</v>
          </cell>
          <cell r="E19" t="str">
            <v>MAUGES</v>
          </cell>
        </row>
        <row r="20">
          <cell r="C20">
            <v>0</v>
          </cell>
          <cell r="D20">
            <v>0</v>
          </cell>
          <cell r="E20" t="str">
            <v>MAUGES</v>
          </cell>
        </row>
        <row r="21">
          <cell r="C21">
            <v>0</v>
          </cell>
          <cell r="D21">
            <v>0</v>
          </cell>
          <cell r="E21" t="str">
            <v>MAUGES</v>
          </cell>
        </row>
        <row r="22">
          <cell r="C22">
            <v>0</v>
          </cell>
          <cell r="D22">
            <v>0</v>
          </cell>
          <cell r="E22" t="str">
            <v>MAUGES</v>
          </cell>
        </row>
        <row r="23">
          <cell r="C23">
            <v>0</v>
          </cell>
          <cell r="D23">
            <v>0</v>
          </cell>
          <cell r="E23" t="str">
            <v>MAUGES</v>
          </cell>
        </row>
        <row r="24">
          <cell r="C24">
            <v>0</v>
          </cell>
          <cell r="D24">
            <v>0</v>
          </cell>
          <cell r="E24" t="str">
            <v>MAUGES</v>
          </cell>
        </row>
        <row r="25">
          <cell r="C25">
            <v>0</v>
          </cell>
          <cell r="D25">
            <v>0</v>
          </cell>
          <cell r="E25" t="str">
            <v>MAUGES</v>
          </cell>
        </row>
        <row r="26">
          <cell r="C26">
            <v>0</v>
          </cell>
          <cell r="D26">
            <v>0</v>
          </cell>
          <cell r="E26" t="str">
            <v>MAUGES</v>
          </cell>
        </row>
        <row r="27">
          <cell r="C27">
            <v>0</v>
          </cell>
          <cell r="D27">
            <v>0</v>
          </cell>
          <cell r="E27" t="str">
            <v>MAUGES</v>
          </cell>
        </row>
        <row r="29">
          <cell r="C29">
            <v>0</v>
          </cell>
          <cell r="D29">
            <v>0</v>
          </cell>
          <cell r="E29" t="str">
            <v>ANJOU</v>
          </cell>
        </row>
        <row r="30">
          <cell r="C30">
            <v>0</v>
          </cell>
          <cell r="D30">
            <v>0</v>
          </cell>
          <cell r="E30" t="str">
            <v>ANJOU</v>
          </cell>
        </row>
        <row r="31">
          <cell r="C31">
            <v>0</v>
          </cell>
          <cell r="D31">
            <v>0</v>
          </cell>
          <cell r="E31" t="str">
            <v>ANJOU</v>
          </cell>
        </row>
        <row r="32">
          <cell r="C32">
            <v>0</v>
          </cell>
          <cell r="D32">
            <v>0</v>
          </cell>
          <cell r="E32" t="str">
            <v>ANJOU</v>
          </cell>
        </row>
        <row r="33">
          <cell r="C33">
            <v>0</v>
          </cell>
          <cell r="D33">
            <v>0</v>
          </cell>
          <cell r="E33" t="str">
            <v>ANJOU</v>
          </cell>
        </row>
        <row r="34">
          <cell r="C34">
            <v>0</v>
          </cell>
          <cell r="D34">
            <v>0</v>
          </cell>
          <cell r="E34" t="str">
            <v>ANJOU</v>
          </cell>
        </row>
        <row r="35">
          <cell r="C35">
            <v>0</v>
          </cell>
          <cell r="D35">
            <v>0</v>
          </cell>
          <cell r="E35" t="str">
            <v>ANJOU</v>
          </cell>
        </row>
        <row r="36">
          <cell r="C36">
            <v>0</v>
          </cell>
          <cell r="D36">
            <v>0</v>
          </cell>
          <cell r="E36" t="str">
            <v>ANJOU</v>
          </cell>
        </row>
        <row r="37">
          <cell r="C37">
            <v>0</v>
          </cell>
          <cell r="D37">
            <v>0</v>
          </cell>
          <cell r="E37" t="str">
            <v>ANJOU</v>
          </cell>
        </row>
        <row r="38">
          <cell r="C38">
            <v>0</v>
          </cell>
          <cell r="D38">
            <v>0</v>
          </cell>
          <cell r="E38" t="str">
            <v>ANJOU</v>
          </cell>
        </row>
        <row r="39">
          <cell r="C39">
            <v>0</v>
          </cell>
          <cell r="D39">
            <v>0</v>
          </cell>
          <cell r="E39" t="str">
            <v>ANJOU</v>
          </cell>
        </row>
        <row r="40">
          <cell r="C40">
            <v>0</v>
          </cell>
          <cell r="D40">
            <v>0</v>
          </cell>
          <cell r="E40" t="str">
            <v>ANJOU</v>
          </cell>
        </row>
        <row r="41">
          <cell r="C41">
            <v>0</v>
          </cell>
          <cell r="D41">
            <v>0</v>
          </cell>
          <cell r="E41" t="str">
            <v>ANJOU</v>
          </cell>
        </row>
        <row r="42">
          <cell r="C42">
            <v>0</v>
          </cell>
          <cell r="D42">
            <v>0</v>
          </cell>
          <cell r="E42" t="str">
            <v>ANJOU</v>
          </cell>
        </row>
        <row r="43">
          <cell r="C43">
            <v>0</v>
          </cell>
          <cell r="D43">
            <v>0</v>
          </cell>
          <cell r="E43" t="str">
            <v>ANJOU</v>
          </cell>
        </row>
        <row r="44">
          <cell r="C44">
            <v>0</v>
          </cell>
          <cell r="D44">
            <v>0</v>
          </cell>
          <cell r="E44" t="str">
            <v>ANJOU</v>
          </cell>
        </row>
        <row r="45">
          <cell r="C45">
            <v>0</v>
          </cell>
          <cell r="D45">
            <v>0</v>
          </cell>
          <cell r="E45" t="str">
            <v>ANJOU</v>
          </cell>
        </row>
        <row r="46">
          <cell r="C46">
            <v>0</v>
          </cell>
          <cell r="D46">
            <v>0</v>
          </cell>
          <cell r="E46" t="str">
            <v>ANJOU</v>
          </cell>
        </row>
        <row r="47">
          <cell r="C47">
            <v>0</v>
          </cell>
          <cell r="D47">
            <v>0</v>
          </cell>
          <cell r="E47" t="str">
            <v>ANJOU</v>
          </cell>
        </row>
        <row r="48">
          <cell r="C48">
            <v>0</v>
          </cell>
          <cell r="D48">
            <v>0</v>
          </cell>
          <cell r="E48" t="str">
            <v>ANJOU</v>
          </cell>
        </row>
        <row r="49">
          <cell r="C49">
            <v>0</v>
          </cell>
          <cell r="D49">
            <v>0</v>
          </cell>
          <cell r="E49" t="str">
            <v>ANJOU</v>
          </cell>
        </row>
        <row r="50">
          <cell r="C50">
            <v>0</v>
          </cell>
          <cell r="D50">
            <v>0</v>
          </cell>
          <cell r="E50" t="str">
            <v>ANJOU</v>
          </cell>
        </row>
        <row r="51">
          <cell r="C51">
            <v>0</v>
          </cell>
          <cell r="D51">
            <v>0</v>
          </cell>
          <cell r="E51" t="str">
            <v>ANJOU</v>
          </cell>
        </row>
        <row r="52">
          <cell r="C52">
            <v>0</v>
          </cell>
          <cell r="D52">
            <v>0</v>
          </cell>
          <cell r="E52" t="str">
            <v>ANJOU</v>
          </cell>
        </row>
        <row r="54">
          <cell r="C54">
            <v>0</v>
          </cell>
          <cell r="D54">
            <v>0</v>
          </cell>
          <cell r="E54" t="str">
            <v>EST ANJOU</v>
          </cell>
        </row>
        <row r="55">
          <cell r="C55">
            <v>0</v>
          </cell>
          <cell r="D55">
            <v>0</v>
          </cell>
          <cell r="E55" t="str">
            <v>EST ANJOU</v>
          </cell>
        </row>
        <row r="56">
          <cell r="C56">
            <v>0</v>
          </cell>
          <cell r="D56">
            <v>0</v>
          </cell>
          <cell r="E56" t="str">
            <v>EST ANJOU</v>
          </cell>
        </row>
        <row r="57">
          <cell r="C57">
            <v>0</v>
          </cell>
          <cell r="D57">
            <v>0</v>
          </cell>
          <cell r="E57" t="str">
            <v>EST ANJOU</v>
          </cell>
        </row>
        <row r="58">
          <cell r="C58">
            <v>0</v>
          </cell>
          <cell r="D58">
            <v>0</v>
          </cell>
          <cell r="E58" t="str">
            <v>EST ANJOU</v>
          </cell>
        </row>
        <row r="59">
          <cell r="C59">
            <v>0</v>
          </cell>
          <cell r="D59">
            <v>0</v>
          </cell>
          <cell r="E59" t="str">
            <v>EST ANJOU</v>
          </cell>
        </row>
        <row r="60">
          <cell r="C60">
            <v>0</v>
          </cell>
          <cell r="D60">
            <v>0</v>
          </cell>
          <cell r="E60" t="str">
            <v>EST ANJOU</v>
          </cell>
        </row>
        <row r="61">
          <cell r="C61">
            <v>0</v>
          </cell>
          <cell r="D61">
            <v>0</v>
          </cell>
          <cell r="E61" t="str">
            <v>EST ANJOU</v>
          </cell>
        </row>
        <row r="62">
          <cell r="C62">
            <v>0</v>
          </cell>
          <cell r="D62">
            <v>0</v>
          </cell>
          <cell r="E62" t="str">
            <v>EST ANJOU</v>
          </cell>
        </row>
        <row r="63">
          <cell r="C63">
            <v>0</v>
          </cell>
          <cell r="D63">
            <v>0</v>
          </cell>
          <cell r="E63" t="str">
            <v>EST ANJOU</v>
          </cell>
        </row>
        <row r="64">
          <cell r="C64">
            <v>0</v>
          </cell>
          <cell r="D64">
            <v>0</v>
          </cell>
          <cell r="E64" t="str">
            <v>EST ANJOU</v>
          </cell>
        </row>
        <row r="65">
          <cell r="C65">
            <v>0</v>
          </cell>
          <cell r="D65">
            <v>0</v>
          </cell>
          <cell r="E65" t="str">
            <v>EST ANJOU</v>
          </cell>
        </row>
        <row r="66">
          <cell r="C66">
            <v>0</v>
          </cell>
          <cell r="D66">
            <v>0</v>
          </cell>
          <cell r="E66" t="str">
            <v>EST ANJOU</v>
          </cell>
        </row>
        <row r="67">
          <cell r="C67">
            <v>0</v>
          </cell>
          <cell r="D67">
            <v>0</v>
          </cell>
          <cell r="E67" t="str">
            <v>EST ANJOU</v>
          </cell>
        </row>
        <row r="68">
          <cell r="C68">
            <v>0</v>
          </cell>
          <cell r="D68">
            <v>0</v>
          </cell>
          <cell r="E68" t="str">
            <v>EST ANJOU</v>
          </cell>
        </row>
        <row r="69">
          <cell r="C69">
            <v>0</v>
          </cell>
          <cell r="D69">
            <v>0</v>
          </cell>
          <cell r="E69" t="str">
            <v>EST ANJOU</v>
          </cell>
        </row>
        <row r="70">
          <cell r="C70">
            <v>0</v>
          </cell>
          <cell r="D70">
            <v>0</v>
          </cell>
          <cell r="E70" t="str">
            <v>EST ANJOU</v>
          </cell>
        </row>
        <row r="71">
          <cell r="C71">
            <v>0</v>
          </cell>
          <cell r="D71">
            <v>0</v>
          </cell>
          <cell r="E71" t="str">
            <v>EST ANJOU</v>
          </cell>
        </row>
        <row r="72">
          <cell r="C72">
            <v>0</v>
          </cell>
          <cell r="D72">
            <v>0</v>
          </cell>
          <cell r="E72" t="str">
            <v>EST ANJOU</v>
          </cell>
        </row>
        <row r="73">
          <cell r="C73">
            <v>0</v>
          </cell>
          <cell r="D73">
            <v>0</v>
          </cell>
          <cell r="E73" t="str">
            <v>EST ANJOU</v>
          </cell>
        </row>
        <row r="74">
          <cell r="C74">
            <v>0</v>
          </cell>
          <cell r="D74">
            <v>0</v>
          </cell>
          <cell r="E74" t="str">
            <v>EST ANJOU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B4" t="str">
            <v/>
          </cell>
        </row>
      </sheetData>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ubs"/>
      <sheetName val="Catégories"/>
      <sheetName val="Menu"/>
      <sheetName val="Mode d'emploi"/>
      <sheetName val="Création de Licence"/>
      <sheetName val="Demande de Carte"/>
      <sheetName val="Renouvellement de Licence"/>
      <sheetName val="Vérification des Licences"/>
      <sheetName val="Feuille Comptable"/>
      <sheetName val="Demande de Duplicata"/>
      <sheetName val="Correction d'erreur"/>
    </sheetNames>
    <sheetDataSet>
      <sheetData sheetId="0">
        <row r="1">
          <cell r="A1" t="str">
            <v>N°Club</v>
          </cell>
          <cell r="B1" t="str">
            <v>Club</v>
          </cell>
        </row>
        <row r="2">
          <cell r="A2">
            <v>1004</v>
          </cell>
          <cell r="B2" t="str">
            <v>Fidèles Sud Loire</v>
          </cell>
        </row>
        <row r="3">
          <cell r="A3">
            <v>1015</v>
          </cell>
          <cell r="B3" t="str">
            <v>Boulistes Avrillé</v>
          </cell>
        </row>
        <row r="4">
          <cell r="A4">
            <v>1016</v>
          </cell>
          <cell r="B4" t="str">
            <v>La boule Angevine</v>
          </cell>
        </row>
        <row r="5">
          <cell r="A5">
            <v>1025</v>
          </cell>
          <cell r="B5" t="str">
            <v>Les Amis de la Pétanque Trélazéenne</v>
          </cell>
        </row>
        <row r="6">
          <cell r="A6">
            <v>1045</v>
          </cell>
          <cell r="B6" t="str">
            <v>ASPTT Angers Pétanque</v>
          </cell>
        </row>
        <row r="7">
          <cell r="A7">
            <v>1119</v>
          </cell>
          <cell r="B7" t="str">
            <v>Intrépide d'Angers</v>
          </cell>
        </row>
        <row r="8">
          <cell r="A8">
            <v>1198</v>
          </cell>
          <cell r="B8" t="str">
            <v>Club Angevin Amicale Laïque J. ferry</v>
          </cell>
        </row>
        <row r="9">
          <cell r="A9">
            <v>1212</v>
          </cell>
          <cell r="B9" t="str">
            <v>Pétanque Club Empiré</v>
          </cell>
        </row>
        <row r="10">
          <cell r="A10">
            <v>1249</v>
          </cell>
          <cell r="B10" t="str">
            <v>Pétanque Club Soulaire et Bourg</v>
          </cell>
        </row>
        <row r="11">
          <cell r="A11">
            <v>1250</v>
          </cell>
          <cell r="B11" t="str">
            <v>La Rafle d'Angers</v>
          </cell>
        </row>
        <row r="12">
          <cell r="A12">
            <v>1254</v>
          </cell>
          <cell r="B12" t="str">
            <v>SC Beaucouzé Pétanque</v>
          </cell>
        </row>
        <row r="13">
          <cell r="A13">
            <v>1257</v>
          </cell>
          <cell r="B13" t="str">
            <v>Pétanque Saint Jean - Saint Martin</v>
          </cell>
        </row>
        <row r="14">
          <cell r="A14">
            <v>1266</v>
          </cell>
          <cell r="B14" t="str">
            <v>Liberté Pétanque St-Melaine / Aubance</v>
          </cell>
        </row>
        <row r="15">
          <cell r="A15">
            <v>1269</v>
          </cell>
          <cell r="B15" t="str">
            <v>Ecouflant Pétanque Club</v>
          </cell>
        </row>
        <row r="16">
          <cell r="A16">
            <v>1274</v>
          </cell>
          <cell r="B16" t="str">
            <v>Pétanque Sylvanaise</v>
          </cell>
        </row>
        <row r="17">
          <cell r="A17">
            <v>1275</v>
          </cell>
          <cell r="B17" t="str">
            <v>CE Pétanque les Ponts de Cé</v>
          </cell>
        </row>
        <row r="18">
          <cell r="A18">
            <v>1280</v>
          </cell>
          <cell r="B18" t="str">
            <v>USAC Angers</v>
          </cell>
        </row>
        <row r="19">
          <cell r="A19">
            <v>2008</v>
          </cell>
          <cell r="B19" t="str">
            <v>Pétanque Soucelloise</v>
          </cell>
        </row>
        <row r="20">
          <cell r="A20">
            <v>2049</v>
          </cell>
          <cell r="B20" t="str">
            <v>Sarrigné Plessis Pétanque Club</v>
          </cell>
        </row>
        <row r="21">
          <cell r="A21">
            <v>2067</v>
          </cell>
          <cell r="B21" t="str">
            <v>Alliance Pétanque Vaulandry</v>
          </cell>
        </row>
        <row r="22">
          <cell r="A22">
            <v>2076</v>
          </cell>
          <cell r="B22" t="str">
            <v>Durtal Pétanque Club</v>
          </cell>
        </row>
        <row r="23">
          <cell r="A23">
            <v>2078</v>
          </cell>
          <cell r="B23" t="str">
            <v>Pétanque Beaufortaise</v>
          </cell>
        </row>
        <row r="24">
          <cell r="A24">
            <v>2080</v>
          </cell>
          <cell r="B24" t="str">
            <v>Cochonnet Mazéais</v>
          </cell>
        </row>
        <row r="25">
          <cell r="A25">
            <v>2148</v>
          </cell>
          <cell r="B25" t="str">
            <v>Soleil Pétanque de Baugé</v>
          </cell>
        </row>
        <row r="26">
          <cell r="A26">
            <v>2160</v>
          </cell>
          <cell r="B26" t="str">
            <v>Pétanque Brainoise</v>
          </cell>
        </row>
        <row r="27">
          <cell r="A27">
            <v>2223</v>
          </cell>
          <cell r="B27" t="str">
            <v>Pellouailles les Boules</v>
          </cell>
        </row>
        <row r="28">
          <cell r="A28">
            <v>2244</v>
          </cell>
          <cell r="B28" t="str">
            <v>Pétanque Tiercéenne</v>
          </cell>
        </row>
        <row r="29">
          <cell r="A29">
            <v>2264</v>
          </cell>
          <cell r="B29" t="str">
            <v>Pétanque Club Daumeray - Morannes</v>
          </cell>
        </row>
        <row r="30">
          <cell r="A30">
            <v>2270</v>
          </cell>
          <cell r="B30" t="str">
            <v>E.S. Jarzé Pétanque</v>
          </cell>
        </row>
        <row r="31">
          <cell r="A31">
            <v>3002</v>
          </cell>
          <cell r="B31" t="str">
            <v>Fanny Club Villedieu la Blouère</v>
          </cell>
        </row>
        <row r="32">
          <cell r="A32">
            <v>3017</v>
          </cell>
          <cell r="B32" t="str">
            <v>Energie Pétanque le May sur Evre</v>
          </cell>
        </row>
        <row r="33">
          <cell r="A33">
            <v>3040</v>
          </cell>
          <cell r="B33" t="str">
            <v>Montjean Pétanque</v>
          </cell>
        </row>
        <row r="34">
          <cell r="A34">
            <v>3042</v>
          </cell>
          <cell r="B34" t="str">
            <v>Chemillé Pétanque</v>
          </cell>
        </row>
        <row r="35">
          <cell r="A35">
            <v>3051</v>
          </cell>
          <cell r="B35" t="str">
            <v>Union Pétanquaise Saint Georges sur Loire</v>
          </cell>
        </row>
        <row r="36">
          <cell r="A36">
            <v>3101</v>
          </cell>
          <cell r="B36" t="str">
            <v>Espetven Pétanque Saint Macaire</v>
          </cell>
        </row>
        <row r="37">
          <cell r="A37">
            <v>3102</v>
          </cell>
          <cell r="B37" t="str">
            <v>ASPTT Cholet Pétanque</v>
          </cell>
        </row>
        <row r="38">
          <cell r="A38">
            <v>3121</v>
          </cell>
          <cell r="B38" t="str">
            <v>ASEC Pétanque La Pommeraye</v>
          </cell>
        </row>
        <row r="39">
          <cell r="A39">
            <v>3127</v>
          </cell>
          <cell r="B39" t="str">
            <v>Boule d'Or Montlimartoise</v>
          </cell>
        </row>
        <row r="40">
          <cell r="A40">
            <v>3128</v>
          </cell>
          <cell r="B40" t="str">
            <v>Cholet pétanque club</v>
          </cell>
        </row>
        <row r="41">
          <cell r="A41">
            <v>3129</v>
          </cell>
          <cell r="B41" t="str">
            <v>Saint Martin Sports Beaupréau</v>
          </cell>
        </row>
        <row r="42">
          <cell r="A42">
            <v>3133</v>
          </cell>
          <cell r="B42" t="str">
            <v>Saint Michel Pétanque La Poitevinière</v>
          </cell>
        </row>
        <row r="43">
          <cell r="A43">
            <v>3149</v>
          </cell>
          <cell r="B43" t="str">
            <v>CAEB Cholet Pétanque</v>
          </cell>
        </row>
        <row r="44">
          <cell r="A44">
            <v>3169</v>
          </cell>
          <cell r="B44" t="str">
            <v>Pétanque Saint Légeoise</v>
          </cell>
        </row>
        <row r="45">
          <cell r="A45">
            <v>3186</v>
          </cell>
          <cell r="B45" t="str">
            <v>En Avant La Tessoualle Pétanque</v>
          </cell>
        </row>
        <row r="46">
          <cell r="A46">
            <v>3209</v>
          </cell>
          <cell r="B46" t="str">
            <v>NDC Pétanque La Jubaudière</v>
          </cell>
        </row>
        <row r="47">
          <cell r="A47">
            <v>3220</v>
          </cell>
          <cell r="B47" t="str">
            <v>Avenir Pétanque Trémentines</v>
          </cell>
        </row>
        <row r="48">
          <cell r="A48">
            <v>3226</v>
          </cell>
          <cell r="B48" t="str">
            <v>Jallais Pétanque Club</v>
          </cell>
        </row>
        <row r="49">
          <cell r="A49">
            <v>3255</v>
          </cell>
          <cell r="B49" t="str">
            <v>Verger Pétanque Club Cholet</v>
          </cell>
        </row>
        <row r="50">
          <cell r="A50">
            <v>3256</v>
          </cell>
          <cell r="B50" t="str">
            <v>ES Girardière pétanque de Cholet</v>
          </cell>
        </row>
        <row r="51">
          <cell r="A51">
            <v>3261</v>
          </cell>
          <cell r="B51" t="str">
            <v>Pétanque Club andrezé</v>
          </cell>
        </row>
        <row r="52">
          <cell r="A52">
            <v>3268</v>
          </cell>
          <cell r="B52" t="str">
            <v>Pétanque Club de Nuaillé</v>
          </cell>
        </row>
        <row r="53">
          <cell r="A53">
            <v>3279</v>
          </cell>
          <cell r="B53" t="str">
            <v>Les Amis de la Pétanque Chemilloise</v>
          </cell>
        </row>
        <row r="54">
          <cell r="A54">
            <v>3280</v>
          </cell>
          <cell r="B54" t="str">
            <v>Orée d'Anjou pétanque</v>
          </cell>
        </row>
        <row r="55">
          <cell r="A55">
            <v>4094</v>
          </cell>
          <cell r="B55" t="str">
            <v>C.S.A. Allonnes Pétanque</v>
          </cell>
        </row>
        <row r="56">
          <cell r="A56">
            <v>4112</v>
          </cell>
          <cell r="B56" t="str">
            <v>Pétanque Club Paul Biet longué</v>
          </cell>
        </row>
        <row r="57">
          <cell r="A57">
            <v>4131</v>
          </cell>
          <cell r="B57" t="str">
            <v>Union Clémentaise Pétanque</v>
          </cell>
        </row>
        <row r="58">
          <cell r="A58">
            <v>4150</v>
          </cell>
          <cell r="B58" t="str">
            <v>Avant Garde Pétanque Vivy</v>
          </cell>
        </row>
        <row r="59">
          <cell r="A59">
            <v>4202</v>
          </cell>
          <cell r="B59" t="str">
            <v>Pétanque club Villebernier</v>
          </cell>
        </row>
        <row r="60">
          <cell r="A60">
            <v>4240</v>
          </cell>
          <cell r="B60" t="str">
            <v>Gennes Pétanque</v>
          </cell>
        </row>
        <row r="61">
          <cell r="A61">
            <v>4247</v>
          </cell>
          <cell r="B61" t="str">
            <v>La Triplette Montreuillaise</v>
          </cell>
        </row>
        <row r="62">
          <cell r="A62">
            <v>4263</v>
          </cell>
          <cell r="B62" t="str">
            <v>Racing Club Doué Pétanque</v>
          </cell>
        </row>
        <row r="63">
          <cell r="A63">
            <v>4264</v>
          </cell>
          <cell r="B63" t="str">
            <v>Amicale du Carreau saumurois</v>
          </cell>
        </row>
        <row r="64">
          <cell r="A64">
            <v>4265</v>
          </cell>
          <cell r="B64" t="str">
            <v>Rosiers Pétanque Gennes Val de Loire</v>
          </cell>
        </row>
        <row r="65">
          <cell r="A65">
            <v>5032</v>
          </cell>
          <cell r="B65" t="str">
            <v>La Pétanque Noyantaise</v>
          </cell>
        </row>
        <row r="66">
          <cell r="A66">
            <v>5065</v>
          </cell>
          <cell r="B66" t="str">
            <v>U.C.P Pétanque lionnais</v>
          </cell>
        </row>
        <row r="67">
          <cell r="A67">
            <v>5066</v>
          </cell>
          <cell r="B67" t="str">
            <v>Lambertois petanque Club</v>
          </cell>
        </row>
        <row r="68">
          <cell r="A68">
            <v>5083</v>
          </cell>
          <cell r="B68" t="str">
            <v>E.S.S.H.A Section pétanque</v>
          </cell>
        </row>
        <row r="69">
          <cell r="A69">
            <v>5144</v>
          </cell>
          <cell r="B69" t="str">
            <v>Les Amis de La Pétanque Bécon les granits</v>
          </cell>
        </row>
        <row r="70">
          <cell r="A70">
            <v>5251</v>
          </cell>
          <cell r="B70" t="str">
            <v>Société Omnisport Candéenne de Pétanque</v>
          </cell>
        </row>
        <row r="71">
          <cell r="A71">
            <v>5273</v>
          </cell>
          <cell r="B71" t="str">
            <v>SPC Bouillé - Bel Air</v>
          </cell>
        </row>
        <row r="72">
          <cell r="A72">
            <v>5278</v>
          </cell>
          <cell r="B72" t="str">
            <v>Le Carreau Membrollais</v>
          </cell>
        </row>
      </sheetData>
      <sheetData sheetId="1"/>
      <sheetData sheetId="2">
        <row r="4">
          <cell r="B4">
            <v>0</v>
          </cell>
        </row>
      </sheetData>
      <sheetData sheetId="3"/>
      <sheetData sheetId="4"/>
      <sheetData sheetId="5"/>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1:B70" totalsRowShown="0" headerRowDxfId="18" headerRowBorderDxfId="17" tableBorderDxfId="16" totalsRowBorderDxfId="15" headerRowCellStyle="Normal 2 2">
  <autoFilter ref="A1:B70" xr:uid="{00000000-0009-0000-0100-000001000000}"/>
  <tableColumns count="2">
    <tableColumn id="1" xr3:uid="{00000000-0010-0000-0000-000001000000}" name="N°Club" dataDxfId="14" dataCellStyle="Normal_Feuil1"/>
    <tableColumn id="2" xr3:uid="{00000000-0010-0000-0000-000002000000}" name="Club" dataDxfId="13" dataCellStyle="Normal_Feuil1"/>
  </tableColumns>
  <tableStyleInfo name="TableStyleMedium15"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5.vml"/><Relationship Id="rId7" Type="http://schemas.openxmlformats.org/officeDocument/2006/relationships/ctrlProp" Target="../ctrlProps/ctrlProp33.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11" Type="http://schemas.openxmlformats.org/officeDocument/2006/relationships/ctrlProp" Target="../ctrlProps/ctrlProp29.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image" Target="../media/image6.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B70"/>
  <sheetViews>
    <sheetView showGridLines="0" workbookViewId="0">
      <selection activeCell="E7" sqref="E7"/>
    </sheetView>
  </sheetViews>
  <sheetFormatPr baseColWidth="10" defaultColWidth="9.140625" defaultRowHeight="15" x14ac:dyDescent="0.25"/>
  <cols>
    <col min="1" max="1" width="19" style="165" customWidth="1"/>
    <col min="2" max="2" width="42" style="165" customWidth="1"/>
    <col min="3" max="3" width="17.85546875" style="165" customWidth="1"/>
    <col min="4" max="251" width="11.42578125" style="165" customWidth="1"/>
    <col min="252" max="16384" width="9.140625" style="165"/>
  </cols>
  <sheetData>
    <row r="1" spans="1:2" x14ac:dyDescent="0.25">
      <c r="A1" s="255" t="s">
        <v>1</v>
      </c>
      <c r="B1" s="255" t="s">
        <v>2</v>
      </c>
    </row>
    <row r="2" spans="1:2" ht="15.75" x14ac:dyDescent="0.25">
      <c r="A2" s="257">
        <v>1004</v>
      </c>
      <c r="B2" s="258" t="s">
        <v>78</v>
      </c>
    </row>
    <row r="3" spans="1:2" ht="15.75" x14ac:dyDescent="0.25">
      <c r="A3" s="263">
        <v>1015</v>
      </c>
      <c r="B3" s="264" t="s">
        <v>79</v>
      </c>
    </row>
    <row r="4" spans="1:2" ht="15.75" x14ac:dyDescent="0.25">
      <c r="A4" s="257">
        <v>1016</v>
      </c>
      <c r="B4" s="258" t="s">
        <v>245</v>
      </c>
    </row>
    <row r="5" spans="1:2" ht="15.75" x14ac:dyDescent="0.25">
      <c r="A5" s="263">
        <v>1025</v>
      </c>
      <c r="B5" s="264" t="s">
        <v>80</v>
      </c>
    </row>
    <row r="6" spans="1:2" ht="15.75" x14ac:dyDescent="0.25">
      <c r="A6" s="257">
        <v>1045</v>
      </c>
      <c r="B6" s="258" t="s">
        <v>81</v>
      </c>
    </row>
    <row r="7" spans="1:2" ht="15.75" x14ac:dyDescent="0.25">
      <c r="A7" s="263">
        <v>1119</v>
      </c>
      <c r="B7" s="264" t="s">
        <v>82</v>
      </c>
    </row>
    <row r="8" spans="1:2" ht="15.75" x14ac:dyDescent="0.25">
      <c r="A8" s="257">
        <v>1198</v>
      </c>
      <c r="B8" s="258" t="s">
        <v>248</v>
      </c>
    </row>
    <row r="9" spans="1:2" ht="15.75" x14ac:dyDescent="0.25">
      <c r="A9" s="263">
        <v>1212</v>
      </c>
      <c r="B9" s="264" t="s">
        <v>83</v>
      </c>
    </row>
    <row r="10" spans="1:2" ht="15.75" x14ac:dyDescent="0.25">
      <c r="A10" s="257">
        <v>1249</v>
      </c>
      <c r="B10" s="258" t="s">
        <v>84</v>
      </c>
    </row>
    <row r="11" spans="1:2" ht="15.75" x14ac:dyDescent="0.25">
      <c r="A11" s="263">
        <v>1250</v>
      </c>
      <c r="B11" s="264" t="s">
        <v>85</v>
      </c>
    </row>
    <row r="12" spans="1:2" ht="15.75" x14ac:dyDescent="0.25">
      <c r="A12" s="257">
        <v>1254</v>
      </c>
      <c r="B12" s="258" t="s">
        <v>249</v>
      </c>
    </row>
    <row r="13" spans="1:2" ht="15.75" x14ac:dyDescent="0.25">
      <c r="A13" s="263">
        <v>1257</v>
      </c>
      <c r="B13" s="264" t="s">
        <v>250</v>
      </c>
    </row>
    <row r="14" spans="1:2" ht="15.75" x14ac:dyDescent="0.25">
      <c r="A14" s="257">
        <v>1266</v>
      </c>
      <c r="B14" s="258" t="s">
        <v>251</v>
      </c>
    </row>
    <row r="15" spans="1:2" ht="15.75" x14ac:dyDescent="0.25">
      <c r="A15" s="263">
        <v>1269</v>
      </c>
      <c r="B15" s="264" t="s">
        <v>86</v>
      </c>
    </row>
    <row r="16" spans="1:2" ht="15.75" x14ac:dyDescent="0.25">
      <c r="A16" s="257">
        <v>1274</v>
      </c>
      <c r="B16" s="258" t="s">
        <v>252</v>
      </c>
    </row>
    <row r="17" spans="1:2" ht="15.75" x14ac:dyDescent="0.25">
      <c r="A17" s="263">
        <v>1275</v>
      </c>
      <c r="B17" s="264" t="s">
        <v>253</v>
      </c>
    </row>
    <row r="18" spans="1:2" ht="15.75" x14ac:dyDescent="0.25">
      <c r="A18" s="257">
        <v>1280</v>
      </c>
      <c r="B18" s="258" t="s">
        <v>192</v>
      </c>
    </row>
    <row r="19" spans="1:2" ht="15.75" x14ac:dyDescent="0.25">
      <c r="A19" s="263">
        <v>2008</v>
      </c>
      <c r="B19" s="264" t="s">
        <v>87</v>
      </c>
    </row>
    <row r="20" spans="1:2" ht="15.75" x14ac:dyDescent="0.25">
      <c r="A20" s="259">
        <v>2049</v>
      </c>
      <c r="B20" s="260" t="s">
        <v>88</v>
      </c>
    </row>
    <row r="21" spans="1:2" ht="15.75" x14ac:dyDescent="0.25">
      <c r="A21" s="259">
        <v>2076</v>
      </c>
      <c r="B21" s="260" t="s">
        <v>89</v>
      </c>
    </row>
    <row r="22" spans="1:2" ht="15.75" x14ac:dyDescent="0.25">
      <c r="A22" s="263">
        <v>2078</v>
      </c>
      <c r="B22" s="264" t="s">
        <v>90</v>
      </c>
    </row>
    <row r="23" spans="1:2" ht="15.75" x14ac:dyDescent="0.25">
      <c r="A23" s="259">
        <v>2080</v>
      </c>
      <c r="B23" s="260" t="s">
        <v>91</v>
      </c>
    </row>
    <row r="24" spans="1:2" ht="15.75" x14ac:dyDescent="0.25">
      <c r="A24" s="263">
        <v>2148</v>
      </c>
      <c r="B24" s="264" t="s">
        <v>92</v>
      </c>
    </row>
    <row r="25" spans="1:2" ht="15.75" x14ac:dyDescent="0.25">
      <c r="A25" s="259">
        <v>2160</v>
      </c>
      <c r="B25" s="260" t="s">
        <v>93</v>
      </c>
    </row>
    <row r="26" spans="1:2" ht="15.75" x14ac:dyDescent="0.25">
      <c r="A26" s="263">
        <v>2223</v>
      </c>
      <c r="B26" s="264" t="s">
        <v>94</v>
      </c>
    </row>
    <row r="27" spans="1:2" ht="15.75" x14ac:dyDescent="0.25">
      <c r="A27" s="259">
        <v>2244</v>
      </c>
      <c r="B27" s="260" t="s">
        <v>95</v>
      </c>
    </row>
    <row r="28" spans="1:2" ht="15.75" x14ac:dyDescent="0.25">
      <c r="A28" s="263">
        <v>2264</v>
      </c>
      <c r="B28" s="264" t="s">
        <v>96</v>
      </c>
    </row>
    <row r="29" spans="1:2" ht="15.75" x14ac:dyDescent="0.25">
      <c r="A29" s="259">
        <v>2270</v>
      </c>
      <c r="B29" s="260" t="s">
        <v>254</v>
      </c>
    </row>
    <row r="30" spans="1:2" ht="15.75" x14ac:dyDescent="0.25">
      <c r="A30" s="263">
        <v>3002</v>
      </c>
      <c r="B30" s="264" t="s">
        <v>255</v>
      </c>
    </row>
    <row r="31" spans="1:2" ht="15.75" x14ac:dyDescent="0.25">
      <c r="A31" s="265">
        <v>3017</v>
      </c>
      <c r="B31" s="266" t="s">
        <v>97</v>
      </c>
    </row>
    <row r="32" spans="1:2" s="269" customFormat="1" ht="15.75" x14ac:dyDescent="0.25">
      <c r="A32" s="267">
        <v>3040</v>
      </c>
      <c r="B32" s="268" t="s">
        <v>98</v>
      </c>
    </row>
    <row r="33" spans="1:2" ht="15.75" x14ac:dyDescent="0.25">
      <c r="A33" s="265">
        <v>3042</v>
      </c>
      <c r="B33" s="266" t="s">
        <v>99</v>
      </c>
    </row>
    <row r="34" spans="1:2" s="269" customFormat="1" ht="15.75" x14ac:dyDescent="0.25">
      <c r="A34" s="270">
        <v>3051</v>
      </c>
      <c r="B34" s="271" t="s">
        <v>100</v>
      </c>
    </row>
    <row r="35" spans="1:2" ht="15.75" x14ac:dyDescent="0.25">
      <c r="A35" s="265">
        <v>3101</v>
      </c>
      <c r="B35" s="266" t="s">
        <v>101</v>
      </c>
    </row>
    <row r="36" spans="1:2" s="269" customFormat="1" ht="15.75" x14ac:dyDescent="0.25">
      <c r="A36" s="270">
        <v>3102</v>
      </c>
      <c r="B36" s="271" t="s">
        <v>102</v>
      </c>
    </row>
    <row r="37" spans="1:2" ht="15.75" x14ac:dyDescent="0.25">
      <c r="A37" s="265">
        <v>3121</v>
      </c>
      <c r="B37" s="266" t="s">
        <v>103</v>
      </c>
    </row>
    <row r="38" spans="1:2" s="269" customFormat="1" ht="15.75" x14ac:dyDescent="0.25">
      <c r="A38" s="270">
        <v>3127</v>
      </c>
      <c r="B38" s="271" t="s">
        <v>104</v>
      </c>
    </row>
    <row r="39" spans="1:2" ht="15.75" x14ac:dyDescent="0.25">
      <c r="A39" s="265">
        <v>3128</v>
      </c>
      <c r="B39" s="266" t="s">
        <v>256</v>
      </c>
    </row>
    <row r="40" spans="1:2" s="269" customFormat="1" ht="15.75" x14ac:dyDescent="0.25">
      <c r="A40" s="270">
        <v>3129</v>
      </c>
      <c r="B40" s="271" t="s">
        <v>105</v>
      </c>
    </row>
    <row r="41" spans="1:2" ht="15.75" x14ac:dyDescent="0.25">
      <c r="A41" s="265">
        <v>3133</v>
      </c>
      <c r="B41" s="266" t="s">
        <v>106</v>
      </c>
    </row>
    <row r="42" spans="1:2" s="269" customFormat="1" ht="15.75" x14ac:dyDescent="0.25">
      <c r="A42" s="270">
        <v>3149</v>
      </c>
      <c r="B42" s="271" t="s">
        <v>107</v>
      </c>
    </row>
    <row r="43" spans="1:2" ht="15.75" x14ac:dyDescent="0.25">
      <c r="A43" s="265">
        <v>3169</v>
      </c>
      <c r="B43" s="266" t="s">
        <v>108</v>
      </c>
    </row>
    <row r="44" spans="1:2" s="269" customFormat="1" ht="15.75" x14ac:dyDescent="0.25">
      <c r="A44" s="270">
        <v>3186</v>
      </c>
      <c r="B44" s="271" t="s">
        <v>109</v>
      </c>
    </row>
    <row r="45" spans="1:2" ht="15.75" x14ac:dyDescent="0.25">
      <c r="A45" s="265">
        <v>3209</v>
      </c>
      <c r="B45" s="266" t="s">
        <v>110</v>
      </c>
    </row>
    <row r="46" spans="1:2" s="269" customFormat="1" ht="15.75" x14ac:dyDescent="0.25">
      <c r="A46" s="270">
        <v>3220</v>
      </c>
      <c r="B46" s="271" t="s">
        <v>257</v>
      </c>
    </row>
    <row r="47" spans="1:2" ht="15.75" x14ac:dyDescent="0.25">
      <c r="A47" s="265">
        <v>3226</v>
      </c>
      <c r="B47" s="266" t="s">
        <v>111</v>
      </c>
    </row>
    <row r="48" spans="1:2" s="269" customFormat="1" ht="15.75" x14ac:dyDescent="0.25">
      <c r="A48" s="270">
        <v>3255</v>
      </c>
      <c r="B48" s="271" t="s">
        <v>112</v>
      </c>
    </row>
    <row r="49" spans="1:2" ht="15.75" x14ac:dyDescent="0.25">
      <c r="A49" s="265">
        <v>3256</v>
      </c>
      <c r="B49" s="266" t="s">
        <v>258</v>
      </c>
    </row>
    <row r="50" spans="1:2" s="269" customFormat="1" ht="15.75" x14ac:dyDescent="0.25">
      <c r="A50" s="270">
        <v>3261</v>
      </c>
      <c r="B50" s="271" t="s">
        <v>259</v>
      </c>
    </row>
    <row r="51" spans="1:2" ht="15.75" x14ac:dyDescent="0.25">
      <c r="A51" s="265">
        <v>3268</v>
      </c>
      <c r="B51" s="266" t="s">
        <v>113</v>
      </c>
    </row>
    <row r="52" spans="1:2" s="269" customFormat="1" ht="15.75" x14ac:dyDescent="0.25">
      <c r="A52" s="270">
        <v>3279</v>
      </c>
      <c r="B52" s="271" t="s">
        <v>114</v>
      </c>
    </row>
    <row r="53" spans="1:2" ht="15.75" x14ac:dyDescent="0.25">
      <c r="A53" s="265">
        <v>3280</v>
      </c>
      <c r="B53" s="266" t="s">
        <v>260</v>
      </c>
    </row>
    <row r="54" spans="1:2" s="269" customFormat="1" ht="15.75" x14ac:dyDescent="0.25">
      <c r="A54" s="272">
        <v>4094</v>
      </c>
      <c r="B54" s="273" t="s">
        <v>261</v>
      </c>
    </row>
    <row r="55" spans="1:2" ht="15.75" x14ac:dyDescent="0.25">
      <c r="A55" s="259">
        <v>4112</v>
      </c>
      <c r="B55" s="260" t="s">
        <v>115</v>
      </c>
    </row>
    <row r="56" spans="1:2" s="269" customFormat="1" ht="15.75" x14ac:dyDescent="0.25">
      <c r="A56" s="272">
        <v>4131</v>
      </c>
      <c r="B56" s="273" t="s">
        <v>237</v>
      </c>
    </row>
    <row r="57" spans="1:2" ht="15.75" x14ac:dyDescent="0.25">
      <c r="A57" s="259">
        <v>4150</v>
      </c>
      <c r="B57" s="260" t="s">
        <v>116</v>
      </c>
    </row>
    <row r="58" spans="1:2" s="269" customFormat="1" ht="15.75" x14ac:dyDescent="0.25">
      <c r="A58" s="272">
        <v>4202</v>
      </c>
      <c r="B58" s="273" t="s">
        <v>262</v>
      </c>
    </row>
    <row r="59" spans="1:2" ht="15.75" x14ac:dyDescent="0.25">
      <c r="A59" s="259">
        <v>4240</v>
      </c>
      <c r="B59" s="260" t="s">
        <v>117</v>
      </c>
    </row>
    <row r="60" spans="1:2" s="269" customFormat="1" ht="15.75" x14ac:dyDescent="0.25">
      <c r="A60" s="272">
        <v>4247</v>
      </c>
      <c r="B60" s="273" t="s">
        <v>246</v>
      </c>
    </row>
    <row r="61" spans="1:2" ht="15.75" x14ac:dyDescent="0.25">
      <c r="A61" s="259">
        <v>4263</v>
      </c>
      <c r="B61" s="260" t="s">
        <v>118</v>
      </c>
    </row>
    <row r="62" spans="1:2" s="269" customFormat="1" ht="15.75" x14ac:dyDescent="0.25">
      <c r="A62" s="272">
        <v>4264</v>
      </c>
      <c r="B62" s="273" t="s">
        <v>263</v>
      </c>
    </row>
    <row r="63" spans="1:2" ht="15.75" x14ac:dyDescent="0.25">
      <c r="A63" s="257">
        <v>4265</v>
      </c>
      <c r="B63" s="258" t="s">
        <v>264</v>
      </c>
    </row>
    <row r="64" spans="1:2" s="269" customFormat="1" ht="15.75" x14ac:dyDescent="0.25">
      <c r="A64" s="274">
        <v>5032</v>
      </c>
      <c r="B64" s="275" t="s">
        <v>119</v>
      </c>
    </row>
    <row r="65" spans="1:2" ht="15.75" x14ac:dyDescent="0.25">
      <c r="A65" s="274">
        <v>5066</v>
      </c>
      <c r="B65" s="275" t="s">
        <v>265</v>
      </c>
    </row>
    <row r="66" spans="1:2" s="269" customFormat="1" ht="15.75" x14ac:dyDescent="0.25">
      <c r="A66" s="257">
        <v>5083</v>
      </c>
      <c r="B66" s="258" t="s">
        <v>266</v>
      </c>
    </row>
    <row r="67" spans="1:2" ht="15.75" x14ac:dyDescent="0.25">
      <c r="A67" s="274">
        <v>5144</v>
      </c>
      <c r="B67" s="275" t="s">
        <v>267</v>
      </c>
    </row>
    <row r="68" spans="1:2" s="269" customFormat="1" ht="15.75" x14ac:dyDescent="0.25">
      <c r="A68" s="257">
        <v>5251</v>
      </c>
      <c r="B68" s="258" t="s">
        <v>120</v>
      </c>
    </row>
    <row r="69" spans="1:2" ht="15.75" x14ac:dyDescent="0.25">
      <c r="A69" s="274">
        <v>5273</v>
      </c>
      <c r="B69" s="275" t="s">
        <v>268</v>
      </c>
    </row>
    <row r="70" spans="1:2" s="269" customFormat="1" ht="15.75" x14ac:dyDescent="0.25">
      <c r="A70" s="261">
        <v>5278</v>
      </c>
      <c r="B70" s="262" t="s">
        <v>121</v>
      </c>
    </row>
  </sheetData>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3"/>
  <dimension ref="A1:K39"/>
  <sheetViews>
    <sheetView showGridLines="0" topLeftCell="A5" workbookViewId="0">
      <selection activeCell="B10" sqref="B10:B11"/>
    </sheetView>
  </sheetViews>
  <sheetFormatPr baseColWidth="10" defaultColWidth="11.42578125" defaultRowHeight="12.75" x14ac:dyDescent="0.2"/>
  <cols>
    <col min="1" max="1" width="1.7109375" style="85" customWidth="1"/>
    <col min="2" max="2" width="12.28515625" style="85" customWidth="1"/>
    <col min="3" max="3" width="34.28515625" style="85" customWidth="1"/>
    <col min="4" max="4" width="11.7109375" style="85" customWidth="1"/>
    <col min="5" max="5" width="10.7109375" style="85" customWidth="1"/>
    <col min="6" max="6" width="11.7109375" style="85" customWidth="1"/>
    <col min="7" max="7" width="1.42578125" style="85" customWidth="1"/>
    <col min="8" max="8" width="8.140625" style="85" customWidth="1"/>
    <col min="9" max="10" width="5.7109375" style="85" customWidth="1"/>
    <col min="11" max="11" width="1.7109375" style="85" customWidth="1"/>
    <col min="12" max="16384" width="11.42578125" style="85"/>
  </cols>
  <sheetData>
    <row r="1" spans="2:10" ht="24.95" customHeight="1" x14ac:dyDescent="0.35">
      <c r="B1" s="668" t="s">
        <v>61</v>
      </c>
      <c r="C1" s="668"/>
      <c r="D1" s="668"/>
      <c r="E1" s="668"/>
      <c r="F1" s="668"/>
      <c r="G1" s="668"/>
      <c r="H1" s="668"/>
      <c r="I1" s="668"/>
      <c r="J1" s="668"/>
    </row>
    <row r="2" spans="2:10" ht="72" customHeight="1" thickBot="1" x14ac:dyDescent="0.25">
      <c r="B2" s="669" t="s">
        <v>62</v>
      </c>
      <c r="C2" s="669"/>
      <c r="D2" s="669"/>
      <c r="E2" s="669"/>
      <c r="F2" s="669"/>
      <c r="G2" s="669"/>
      <c r="H2" s="669"/>
      <c r="I2" s="669"/>
      <c r="J2" s="669"/>
    </row>
    <row r="3" spans="2:10" ht="24.75" customHeight="1" thickTop="1" thickBot="1" x14ac:dyDescent="0.25">
      <c r="B3" s="158"/>
      <c r="C3" s="676" t="s">
        <v>357</v>
      </c>
      <c r="D3" s="677"/>
      <c r="E3" s="677"/>
      <c r="F3" s="677"/>
      <c r="G3" s="677"/>
      <c r="H3" s="678"/>
      <c r="I3" s="158"/>
    </row>
    <row r="4" spans="2:10" ht="18" customHeight="1" thickTop="1" x14ac:dyDescent="0.35">
      <c r="B4" s="158"/>
      <c r="C4" s="674"/>
      <c r="D4" s="675"/>
      <c r="E4" s="675"/>
      <c r="F4" s="675"/>
      <c r="G4" s="675"/>
      <c r="H4" s="675"/>
      <c r="I4" s="158"/>
    </row>
    <row r="5" spans="2:10" ht="45" customHeight="1" x14ac:dyDescent="0.2">
      <c r="C5" s="670" t="s">
        <v>193</v>
      </c>
      <c r="D5" s="671"/>
      <c r="E5" s="671"/>
      <c r="F5" s="671"/>
      <c r="G5" s="671"/>
      <c r="H5" s="671"/>
      <c r="I5" s="631"/>
      <c r="J5" s="631"/>
    </row>
    <row r="6" spans="2:10" ht="7.5" customHeight="1" thickBot="1" x14ac:dyDescent="0.25">
      <c r="B6" s="672"/>
      <c r="C6" s="673"/>
      <c r="D6" s="673"/>
      <c r="E6" s="673"/>
      <c r="F6" s="673"/>
      <c r="G6" s="673"/>
      <c r="H6" s="673"/>
      <c r="I6" s="673"/>
      <c r="J6" s="673"/>
    </row>
    <row r="7" spans="2:10" ht="30" customHeight="1" thickBot="1" x14ac:dyDescent="0.25">
      <c r="B7" s="168" t="s">
        <v>28</v>
      </c>
      <c r="C7" s="666" t="str">
        <f>IF(I7=0,"",VLOOKUP(I7,Clubs!A1:B72,2,0))</f>
        <v/>
      </c>
      <c r="D7" s="666"/>
      <c r="E7" s="666"/>
      <c r="F7" s="666"/>
      <c r="G7" s="666"/>
      <c r="H7" s="169" t="s">
        <v>25</v>
      </c>
      <c r="I7" s="666">
        <f>Menu!$B$4</f>
        <v>0</v>
      </c>
      <c r="J7" s="666"/>
    </row>
    <row r="8" spans="2:10" ht="7.5" customHeight="1" thickBot="1" x14ac:dyDescent="0.25">
      <c r="B8" s="158"/>
      <c r="H8" s="158"/>
      <c r="I8" s="158"/>
    </row>
    <row r="9" spans="2:10" ht="13.5" customHeight="1" thickBot="1" x14ac:dyDescent="0.25">
      <c r="B9" s="170" t="s">
        <v>64</v>
      </c>
      <c r="C9" s="171" t="s">
        <v>65</v>
      </c>
      <c r="D9" s="172" t="s">
        <v>66</v>
      </c>
      <c r="E9" s="173" t="s">
        <v>67</v>
      </c>
      <c r="F9" s="174" t="s">
        <v>68</v>
      </c>
      <c r="G9" s="175"/>
      <c r="H9" s="667" t="s">
        <v>220</v>
      </c>
      <c r="I9" s="667"/>
      <c r="J9" s="667"/>
    </row>
    <row r="10" spans="2:10" ht="21.95" customHeight="1" thickBot="1" x14ac:dyDescent="0.3">
      <c r="B10" s="659" t="s">
        <v>358</v>
      </c>
      <c r="C10" s="176" t="s">
        <v>194</v>
      </c>
      <c r="D10" s="219"/>
      <c r="E10" s="221">
        <v>36</v>
      </c>
      <c r="F10" s="222">
        <f>E10*D10</f>
        <v>0</v>
      </c>
      <c r="G10" s="175"/>
      <c r="H10" s="654" t="s">
        <v>218</v>
      </c>
      <c r="I10" s="621"/>
      <c r="J10" s="622"/>
    </row>
    <row r="11" spans="2:10" ht="21.95" customHeight="1" thickBot="1" x14ac:dyDescent="0.3">
      <c r="B11" s="660"/>
      <c r="C11" s="177" t="s">
        <v>197</v>
      </c>
      <c r="D11" s="220"/>
      <c r="E11" s="223">
        <v>36</v>
      </c>
      <c r="F11" s="222">
        <f t="shared" ref="F11:F21" si="0">E11*D11</f>
        <v>0</v>
      </c>
      <c r="G11" s="175"/>
      <c r="H11" s="657"/>
      <c r="I11" s="658"/>
      <c r="J11" s="627"/>
    </row>
    <row r="12" spans="2:10" ht="21.95" customHeight="1" thickBot="1" x14ac:dyDescent="0.3">
      <c r="B12" s="661" t="s">
        <v>359</v>
      </c>
      <c r="C12" s="178" t="s">
        <v>195</v>
      </c>
      <c r="D12" s="219"/>
      <c r="E12" s="221">
        <v>36</v>
      </c>
      <c r="F12" s="222">
        <f t="shared" si="0"/>
        <v>0</v>
      </c>
      <c r="G12" s="179"/>
      <c r="H12" s="654" t="s">
        <v>219</v>
      </c>
      <c r="I12" s="621"/>
      <c r="J12" s="622"/>
    </row>
    <row r="13" spans="2:10" ht="21.95" customHeight="1" thickBot="1" x14ac:dyDescent="0.3">
      <c r="B13" s="662"/>
      <c r="C13" s="180" t="s">
        <v>198</v>
      </c>
      <c r="D13" s="220"/>
      <c r="E13" s="223">
        <v>36</v>
      </c>
      <c r="F13" s="222">
        <f t="shared" si="0"/>
        <v>0</v>
      </c>
      <c r="G13" s="179"/>
      <c r="H13" s="617"/>
      <c r="I13" s="618"/>
      <c r="J13" s="619"/>
    </row>
    <row r="14" spans="2:10" ht="21.95" customHeight="1" thickBot="1" x14ac:dyDescent="0.3">
      <c r="B14" s="655" t="s">
        <v>360</v>
      </c>
      <c r="C14" s="181" t="s">
        <v>196</v>
      </c>
      <c r="D14" s="219"/>
      <c r="E14" s="221">
        <v>26</v>
      </c>
      <c r="F14" s="222">
        <f t="shared" si="0"/>
        <v>0</v>
      </c>
      <c r="G14" s="179"/>
      <c r="H14" s="225" t="s">
        <v>123</v>
      </c>
      <c r="I14" s="626"/>
      <c r="J14" s="627"/>
    </row>
    <row r="15" spans="2:10" ht="21.95" customHeight="1" thickBot="1" x14ac:dyDescent="0.3">
      <c r="B15" s="656"/>
      <c r="C15" s="182" t="s">
        <v>199</v>
      </c>
      <c r="D15" s="220"/>
      <c r="E15" s="223">
        <v>26</v>
      </c>
      <c r="F15" s="222">
        <f t="shared" si="0"/>
        <v>0</v>
      </c>
      <c r="G15" s="179"/>
      <c r="H15" s="654" t="s">
        <v>221</v>
      </c>
      <c r="I15" s="621"/>
      <c r="J15" s="622"/>
    </row>
    <row r="16" spans="2:10" ht="21.95" customHeight="1" thickBot="1" x14ac:dyDescent="0.3">
      <c r="B16" s="653" t="s">
        <v>361</v>
      </c>
      <c r="C16" s="183" t="s">
        <v>200</v>
      </c>
      <c r="D16" s="219"/>
      <c r="E16" s="221">
        <v>19</v>
      </c>
      <c r="F16" s="222">
        <f t="shared" si="0"/>
        <v>0</v>
      </c>
      <c r="G16" s="179"/>
      <c r="H16" s="663"/>
      <c r="I16" s="664"/>
      <c r="J16" s="665"/>
    </row>
    <row r="17" spans="2:10" ht="21.95" customHeight="1" thickBot="1" x14ac:dyDescent="0.3">
      <c r="B17" s="624"/>
      <c r="C17" s="184" t="s">
        <v>201</v>
      </c>
      <c r="D17" s="220"/>
      <c r="E17" s="223">
        <v>19</v>
      </c>
      <c r="F17" s="222">
        <f t="shared" si="0"/>
        <v>0</v>
      </c>
      <c r="G17" s="179"/>
      <c r="H17" s="225" t="s">
        <v>123</v>
      </c>
      <c r="I17" s="626"/>
      <c r="J17" s="627"/>
    </row>
    <row r="18" spans="2:10" ht="21.95" customHeight="1" thickBot="1" x14ac:dyDescent="0.3">
      <c r="B18" s="623" t="s">
        <v>362</v>
      </c>
      <c r="C18" s="185" t="s">
        <v>202</v>
      </c>
      <c r="D18" s="219"/>
      <c r="E18" s="221">
        <v>19</v>
      </c>
      <c r="F18" s="222">
        <f t="shared" si="0"/>
        <v>0</v>
      </c>
      <c r="G18" s="179"/>
      <c r="H18" s="617" t="s">
        <v>222</v>
      </c>
      <c r="I18" s="618"/>
      <c r="J18" s="619"/>
    </row>
    <row r="19" spans="2:10" ht="21.95" customHeight="1" thickBot="1" x14ac:dyDescent="0.3">
      <c r="B19" s="624"/>
      <c r="C19" s="186" t="s">
        <v>203</v>
      </c>
      <c r="D19" s="220"/>
      <c r="E19" s="223">
        <v>19</v>
      </c>
      <c r="F19" s="222">
        <f t="shared" si="0"/>
        <v>0</v>
      </c>
      <c r="G19" s="179"/>
      <c r="H19" s="225" t="s">
        <v>123</v>
      </c>
      <c r="I19" s="626"/>
      <c r="J19" s="627"/>
    </row>
    <row r="20" spans="2:10" ht="21.95" customHeight="1" thickBot="1" x14ac:dyDescent="0.3">
      <c r="B20" s="625" t="s">
        <v>363</v>
      </c>
      <c r="C20" s="187" t="s">
        <v>204</v>
      </c>
      <c r="D20" s="219"/>
      <c r="E20" s="221">
        <v>14</v>
      </c>
      <c r="F20" s="222">
        <f t="shared" si="0"/>
        <v>0</v>
      </c>
      <c r="G20" s="179"/>
      <c r="H20" s="620" t="s">
        <v>223</v>
      </c>
      <c r="I20" s="621"/>
      <c r="J20" s="622"/>
    </row>
    <row r="21" spans="2:10" ht="21.95" customHeight="1" thickBot="1" x14ac:dyDescent="0.3">
      <c r="B21" s="624"/>
      <c r="C21" s="188" t="s">
        <v>205</v>
      </c>
      <c r="D21" s="220"/>
      <c r="E21" s="223">
        <v>14</v>
      </c>
      <c r="F21" s="222">
        <f t="shared" si="0"/>
        <v>0</v>
      </c>
      <c r="G21" s="179"/>
      <c r="H21" s="226" t="s">
        <v>224</v>
      </c>
      <c r="I21" s="628"/>
      <c r="J21" s="629"/>
    </row>
    <row r="22" spans="2:10" ht="26.25" customHeight="1" thickBot="1" x14ac:dyDescent="0.3">
      <c r="B22" s="646" t="s">
        <v>69</v>
      </c>
      <c r="C22" s="647"/>
      <c r="D22" s="240">
        <f>SUM(D10:D21)</f>
        <v>0</v>
      </c>
      <c r="E22" s="241"/>
      <c r="F22" s="242">
        <f>SUM(F10:F21)</f>
        <v>0</v>
      </c>
      <c r="G22" s="189"/>
      <c r="H22" s="227" t="s">
        <v>225</v>
      </c>
      <c r="I22" s="648"/>
      <c r="J22" s="649"/>
    </row>
    <row r="23" spans="2:10" ht="13.5" customHeight="1" thickBot="1" x14ac:dyDescent="0.3">
      <c r="B23" s="644" t="s">
        <v>287</v>
      </c>
      <c r="C23" s="645"/>
      <c r="D23" s="237" t="s">
        <v>66</v>
      </c>
      <c r="E23" s="238" t="s">
        <v>67</v>
      </c>
      <c r="F23" s="239" t="s">
        <v>68</v>
      </c>
      <c r="G23" s="245"/>
      <c r="H23" s="246"/>
      <c r="I23" s="247"/>
      <c r="J23" s="248"/>
    </row>
    <row r="24" spans="2:10" ht="26.25" customHeight="1" thickBot="1" x14ac:dyDescent="0.3">
      <c r="B24" s="642" t="s">
        <v>228</v>
      </c>
      <c r="C24" s="643"/>
      <c r="D24" s="220"/>
      <c r="E24" s="223">
        <v>6</v>
      </c>
      <c r="F24" s="224">
        <f>E24*D24</f>
        <v>0</v>
      </c>
      <c r="G24" s="245"/>
      <c r="H24" s="246"/>
      <c r="I24" s="247"/>
      <c r="J24" s="248"/>
    </row>
    <row r="25" spans="2:10" ht="26.25" customHeight="1" thickBot="1" x14ac:dyDescent="0.3">
      <c r="B25" s="646" t="s">
        <v>247</v>
      </c>
      <c r="C25" s="647"/>
      <c r="D25" s="240">
        <f>D22</f>
        <v>0</v>
      </c>
      <c r="E25" s="241"/>
      <c r="F25" s="242">
        <f>SUM(F22+F24)</f>
        <v>0</v>
      </c>
      <c r="G25" s="245"/>
      <c r="H25" s="246"/>
      <c r="I25" s="247"/>
      <c r="J25" s="248"/>
    </row>
    <row r="26" spans="2:10" x14ac:dyDescent="0.2">
      <c r="B26" s="190"/>
      <c r="C26" s="191"/>
      <c r="D26" s="192"/>
      <c r="E26" s="192"/>
      <c r="F26" s="192"/>
      <c r="G26" s="192"/>
      <c r="H26" s="243"/>
      <c r="I26" s="243"/>
      <c r="J26" s="244"/>
    </row>
    <row r="27" spans="2:10" ht="16.5" customHeight="1" x14ac:dyDescent="0.2">
      <c r="B27" s="193"/>
      <c r="C27" s="194"/>
      <c r="D27" s="75"/>
      <c r="E27" s="651" t="s">
        <v>180</v>
      </c>
      <c r="F27" s="652"/>
      <c r="G27" s="195"/>
      <c r="H27" s="650">
        <f>F22+F24</f>
        <v>0</v>
      </c>
      <c r="I27" s="650"/>
      <c r="J27" s="650"/>
    </row>
    <row r="28" spans="2:10" ht="9.9499999999999993" customHeight="1" x14ac:dyDescent="0.2">
      <c r="B28" s="193"/>
      <c r="C28" s="194"/>
      <c r="D28" s="196"/>
      <c r="E28" s="196"/>
      <c r="F28" s="196"/>
      <c r="G28" s="195"/>
      <c r="H28" s="197"/>
      <c r="I28" s="197"/>
      <c r="J28" s="198"/>
    </row>
    <row r="29" spans="2:10" ht="18" customHeight="1" x14ac:dyDescent="0.25">
      <c r="B29" s="193"/>
      <c r="C29" s="639" t="s">
        <v>181</v>
      </c>
      <c r="D29" s="640"/>
      <c r="E29" s="640"/>
      <c r="F29" s="640"/>
      <c r="G29" s="640"/>
      <c r="H29" s="640"/>
      <c r="I29" s="641"/>
      <c r="J29" s="199"/>
    </row>
    <row r="30" spans="2:10" ht="18" customHeight="1" x14ac:dyDescent="0.25">
      <c r="B30" s="193"/>
      <c r="C30" s="200" t="s">
        <v>182</v>
      </c>
      <c r="D30" s="201" t="s">
        <v>183</v>
      </c>
      <c r="E30" s="202"/>
      <c r="F30" s="201" t="s">
        <v>184</v>
      </c>
      <c r="G30" s="202"/>
      <c r="H30" s="203"/>
      <c r="I30" s="166"/>
      <c r="J30" s="199"/>
    </row>
    <row r="31" spans="2:10" ht="5.0999999999999996" customHeight="1" x14ac:dyDescent="0.2">
      <c r="B31" s="193"/>
      <c r="C31" s="204"/>
      <c r="D31" s="205"/>
      <c r="E31" s="205"/>
      <c r="F31" s="205"/>
      <c r="G31" s="205"/>
      <c r="H31" s="205"/>
      <c r="I31" s="206"/>
      <c r="J31" s="143"/>
    </row>
    <row r="32" spans="2:10" ht="5.0999999999999996" customHeight="1" x14ac:dyDescent="0.2">
      <c r="B32" s="193"/>
      <c r="C32" s="207"/>
      <c r="D32" s="195"/>
      <c r="E32" s="195"/>
      <c r="F32" s="195"/>
      <c r="G32" s="195"/>
      <c r="H32" s="194"/>
      <c r="I32" s="194"/>
      <c r="J32" s="208"/>
    </row>
    <row r="33" spans="1:11" ht="15" customHeight="1" x14ac:dyDescent="0.2">
      <c r="B33" s="193"/>
      <c r="C33" s="207" t="s">
        <v>70</v>
      </c>
      <c r="D33" s="632"/>
      <c r="E33" s="633"/>
      <c r="F33" s="634" t="s">
        <v>71</v>
      </c>
      <c r="G33" s="634"/>
      <c r="H33" s="635"/>
      <c r="I33" s="635"/>
      <c r="J33" s="635"/>
    </row>
    <row r="34" spans="1:11" ht="5.0999999999999996" customHeight="1" x14ac:dyDescent="0.2">
      <c r="B34" s="193"/>
      <c r="C34" s="207"/>
      <c r="D34" s="195"/>
      <c r="E34" s="195"/>
      <c r="F34" s="195"/>
      <c r="G34" s="195"/>
      <c r="H34" s="194"/>
      <c r="I34" s="194"/>
      <c r="J34" s="208"/>
    </row>
    <row r="35" spans="1:11" ht="15" customHeight="1" x14ac:dyDescent="0.2">
      <c r="B35" s="193"/>
      <c r="C35" s="207" t="s">
        <v>72</v>
      </c>
      <c r="D35" s="636"/>
      <c r="E35" s="636"/>
      <c r="F35" s="467" t="s">
        <v>73</v>
      </c>
      <c r="G35" s="467"/>
      <c r="H35" s="635"/>
      <c r="I35" s="635"/>
      <c r="J35" s="635"/>
    </row>
    <row r="36" spans="1:11" ht="5.0999999999999996" customHeight="1" x14ac:dyDescent="0.2">
      <c r="B36" s="193"/>
      <c r="C36" s="195"/>
      <c r="D36" s="195"/>
      <c r="E36" s="195"/>
      <c r="F36" s="195"/>
      <c r="G36" s="195"/>
      <c r="H36" s="194"/>
      <c r="I36" s="194"/>
      <c r="J36" s="208"/>
    </row>
    <row r="37" spans="1:11" ht="15" x14ac:dyDescent="0.25">
      <c r="B37" s="193"/>
      <c r="C37" s="637" t="s">
        <v>74</v>
      </c>
      <c r="D37" s="638"/>
      <c r="E37" s="209" t="s">
        <v>75</v>
      </c>
      <c r="F37" s="210" t="s">
        <v>76</v>
      </c>
      <c r="G37" s="211"/>
      <c r="H37" s="212"/>
      <c r="I37" s="167"/>
      <c r="J37" s="213"/>
    </row>
    <row r="38" spans="1:11" ht="5.25" customHeight="1" thickBot="1" x14ac:dyDescent="0.25">
      <c r="B38" s="214"/>
      <c r="C38" s="215"/>
      <c r="D38" s="215"/>
      <c r="E38" s="215"/>
      <c r="F38" s="215"/>
      <c r="G38" s="215"/>
      <c r="H38" s="216"/>
      <c r="I38" s="217"/>
      <c r="J38" s="218"/>
    </row>
    <row r="39" spans="1:11" ht="51" customHeight="1" x14ac:dyDescent="0.25">
      <c r="A39" s="630" t="s">
        <v>77</v>
      </c>
      <c r="B39" s="631"/>
      <c r="C39" s="631"/>
      <c r="D39" s="631"/>
      <c r="E39" s="631"/>
      <c r="F39" s="631"/>
      <c r="G39" s="631"/>
      <c r="H39" s="631"/>
      <c r="I39" s="631"/>
      <c r="J39" s="631"/>
      <c r="K39" s="30"/>
    </row>
  </sheetData>
  <sheetProtection selectLockedCells="1"/>
  <mergeCells count="44">
    <mergeCell ref="I7:J7"/>
    <mergeCell ref="H9:J9"/>
    <mergeCell ref="B1:J1"/>
    <mergeCell ref="B2:J2"/>
    <mergeCell ref="I5:J5"/>
    <mergeCell ref="C5:H5"/>
    <mergeCell ref="B6:J6"/>
    <mergeCell ref="C7:G7"/>
    <mergeCell ref="C4:H4"/>
    <mergeCell ref="C3:H3"/>
    <mergeCell ref="B16:B17"/>
    <mergeCell ref="H10:J10"/>
    <mergeCell ref="I14:J14"/>
    <mergeCell ref="H15:J15"/>
    <mergeCell ref="B14:B15"/>
    <mergeCell ref="H11:J11"/>
    <mergeCell ref="H12:J12"/>
    <mergeCell ref="H13:J13"/>
    <mergeCell ref="B10:B11"/>
    <mergeCell ref="B12:B13"/>
    <mergeCell ref="I17:J17"/>
    <mergeCell ref="H16:J16"/>
    <mergeCell ref="C29:I29"/>
    <mergeCell ref="B24:C24"/>
    <mergeCell ref="B23:C23"/>
    <mergeCell ref="B22:C22"/>
    <mergeCell ref="B25:C25"/>
    <mergeCell ref="I22:J22"/>
    <mergeCell ref="H27:J27"/>
    <mergeCell ref="E27:F27"/>
    <mergeCell ref="A39:J39"/>
    <mergeCell ref="D33:E33"/>
    <mergeCell ref="F33:G33"/>
    <mergeCell ref="H33:J33"/>
    <mergeCell ref="D35:E35"/>
    <mergeCell ref="F35:G35"/>
    <mergeCell ref="H35:J35"/>
    <mergeCell ref="C37:D37"/>
    <mergeCell ref="H18:J18"/>
    <mergeCell ref="H20:J20"/>
    <mergeCell ref="B18:B19"/>
    <mergeCell ref="B20:B21"/>
    <mergeCell ref="I19:J19"/>
    <mergeCell ref="I21:J21"/>
  </mergeCells>
  <printOptions horizontalCentered="1"/>
  <pageMargins left="0" right="0" top="0.19685039370078741" bottom="0" header="0" footer="0"/>
  <pageSetup paperSize="9" scale="90" firstPageNumber="0" orientation="portrait" horizontalDpi="4294967293"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58" r:id="rId4" name="Check Box 38">
              <controlPr defaultSize="0" autoFill="0" autoLine="0" autoPict="0">
                <anchor moveWithCells="1">
                  <from>
                    <xdr:col>2</xdr:col>
                    <xdr:colOff>1428750</xdr:colOff>
                    <xdr:row>29</xdr:row>
                    <xdr:rowOff>9525</xdr:rowOff>
                  </from>
                  <to>
                    <xdr:col>2</xdr:col>
                    <xdr:colOff>1733550</xdr:colOff>
                    <xdr:row>30</xdr:row>
                    <xdr:rowOff>0</xdr:rowOff>
                  </to>
                </anchor>
              </controlPr>
            </control>
          </mc:Choice>
        </mc:AlternateContent>
        <mc:AlternateContent xmlns:mc="http://schemas.openxmlformats.org/markup-compatibility/2006">
          <mc:Choice Requires="x14">
            <control shapeId="5160" r:id="rId5" name="Check Box 40">
              <controlPr defaultSize="0" autoFill="0" autoLine="0" autoPict="0">
                <anchor moveWithCells="1">
                  <from>
                    <xdr:col>5</xdr:col>
                    <xdr:colOff>561975</xdr:colOff>
                    <xdr:row>29</xdr:row>
                    <xdr:rowOff>28575</xdr:rowOff>
                  </from>
                  <to>
                    <xdr:col>6</xdr:col>
                    <xdr:colOff>85725</xdr:colOff>
                    <xdr:row>30</xdr:row>
                    <xdr:rowOff>19050</xdr:rowOff>
                  </to>
                </anchor>
              </controlPr>
            </control>
          </mc:Choice>
        </mc:AlternateContent>
        <mc:AlternateContent xmlns:mc="http://schemas.openxmlformats.org/markup-compatibility/2006">
          <mc:Choice Requires="x14">
            <control shapeId="5161" r:id="rId6" name="Check Box 41">
              <controlPr defaultSize="0" autoFill="0" autoLine="0" autoPict="0">
                <anchor moveWithCells="1">
                  <from>
                    <xdr:col>3</xdr:col>
                    <xdr:colOff>714375</xdr:colOff>
                    <xdr:row>29</xdr:row>
                    <xdr:rowOff>28575</xdr:rowOff>
                  </from>
                  <to>
                    <xdr:col>4</xdr:col>
                    <xdr:colOff>238125</xdr:colOff>
                    <xdr:row>30</xdr:row>
                    <xdr:rowOff>19050</xdr:rowOff>
                  </to>
                </anchor>
              </controlPr>
            </control>
          </mc:Choice>
        </mc:AlternateContent>
        <mc:AlternateContent xmlns:mc="http://schemas.openxmlformats.org/markup-compatibility/2006">
          <mc:Choice Requires="x14">
            <control shapeId="5163" r:id="rId7" name="Check Box 43">
              <controlPr defaultSize="0" autoFill="0" autoLine="0" autoPict="0">
                <anchor moveWithCells="1">
                  <from>
                    <xdr:col>4</xdr:col>
                    <xdr:colOff>371475</xdr:colOff>
                    <xdr:row>35</xdr:row>
                    <xdr:rowOff>38100</xdr:rowOff>
                  </from>
                  <to>
                    <xdr:col>4</xdr:col>
                    <xdr:colOff>676275</xdr:colOff>
                    <xdr:row>37</xdr:row>
                    <xdr:rowOff>9525</xdr:rowOff>
                  </to>
                </anchor>
              </controlPr>
            </control>
          </mc:Choice>
        </mc:AlternateContent>
        <mc:AlternateContent xmlns:mc="http://schemas.openxmlformats.org/markup-compatibility/2006">
          <mc:Choice Requires="x14">
            <control shapeId="5165" r:id="rId8" name="Check Box 45">
              <controlPr defaultSize="0" autoFill="0" autoLine="0" autoPict="0">
                <anchor moveWithCells="1">
                  <from>
                    <xdr:col>7</xdr:col>
                    <xdr:colOff>19050</xdr:colOff>
                    <xdr:row>35</xdr:row>
                    <xdr:rowOff>38100</xdr:rowOff>
                  </from>
                  <to>
                    <xdr:col>7</xdr:col>
                    <xdr:colOff>323850</xdr:colOff>
                    <xdr:row>37</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7"/>
  <dimension ref="A1:I26"/>
  <sheetViews>
    <sheetView showGridLines="0" workbookViewId="0">
      <selection activeCell="F74" sqref="F74"/>
    </sheetView>
  </sheetViews>
  <sheetFormatPr baseColWidth="10" defaultColWidth="11.42578125" defaultRowHeight="12.75" x14ac:dyDescent="0.2"/>
  <cols>
    <col min="1" max="1" width="16.42578125" style="1" customWidth="1"/>
    <col min="2" max="5" width="11.42578125" style="1"/>
    <col min="6" max="6" width="16.42578125" style="1" customWidth="1"/>
    <col min="7" max="7" width="15.42578125" style="1" customWidth="1"/>
    <col min="8" max="16384" width="11.42578125" style="1"/>
  </cols>
  <sheetData>
    <row r="1" spans="1:9" ht="28.5" x14ac:dyDescent="0.2">
      <c r="A1" s="694" t="s">
        <v>159</v>
      </c>
      <c r="B1" s="695"/>
      <c r="C1" s="695"/>
      <c r="D1" s="695"/>
      <c r="E1" s="695"/>
      <c r="F1" s="695"/>
      <c r="G1" s="695"/>
      <c r="H1" s="72"/>
      <c r="I1" s="2"/>
    </row>
    <row r="2" spans="1:9" ht="23.25" x14ac:dyDescent="0.2">
      <c r="A2" s="696" t="s">
        <v>158</v>
      </c>
      <c r="B2" s="695"/>
      <c r="C2" s="695"/>
      <c r="D2" s="695"/>
      <c r="E2" s="695"/>
      <c r="F2" s="695"/>
      <c r="G2" s="695"/>
      <c r="H2" s="73"/>
      <c r="I2" s="2"/>
    </row>
    <row r="4" spans="1:9" ht="30" x14ac:dyDescent="0.2">
      <c r="A4" s="697" t="s">
        <v>170</v>
      </c>
      <c r="B4" s="697"/>
      <c r="C4" s="697"/>
      <c r="D4" s="697"/>
      <c r="E4" s="697"/>
      <c r="F4" s="697"/>
      <c r="G4" s="697"/>
    </row>
    <row r="6" spans="1:9" ht="23.25" x14ac:dyDescent="0.2">
      <c r="A6" s="21"/>
      <c r="B6" s="698" t="s">
        <v>50</v>
      </c>
      <c r="C6" s="698"/>
      <c r="D6" s="698"/>
      <c r="E6" s="698"/>
      <c r="F6" s="698"/>
      <c r="G6" s="20"/>
    </row>
    <row r="7" spans="1:9" ht="8.25" customHeight="1" x14ac:dyDescent="0.2">
      <c r="A7" s="16"/>
      <c r="G7" s="15"/>
    </row>
    <row r="8" spans="1:9" ht="45.75" customHeight="1" x14ac:dyDescent="0.2">
      <c r="A8" s="34" t="s">
        <v>2</v>
      </c>
      <c r="B8" s="699" t="str">
        <f>IF(G8=0,"",VLOOKUP(G8,Clubs!A1:B72,2,0))</f>
        <v/>
      </c>
      <c r="C8" s="699"/>
      <c r="D8" s="699"/>
      <c r="E8" s="699"/>
      <c r="F8" s="19" t="s">
        <v>25</v>
      </c>
      <c r="G8" s="18">
        <f>Menu!$B$4</f>
        <v>0</v>
      </c>
    </row>
    <row r="9" spans="1:9" ht="7.5" customHeight="1" x14ac:dyDescent="0.2">
      <c r="A9" s="34"/>
      <c r="G9" s="15"/>
    </row>
    <row r="10" spans="1:9" ht="16.5" customHeight="1" x14ac:dyDescent="0.2">
      <c r="A10" s="34" t="s">
        <v>16</v>
      </c>
      <c r="B10" s="693"/>
      <c r="C10" s="693"/>
      <c r="G10" s="31" t="s">
        <v>49</v>
      </c>
    </row>
    <row r="11" spans="1:9" ht="7.5" customHeight="1" x14ac:dyDescent="0.2">
      <c r="A11" s="34"/>
      <c r="G11" s="32"/>
    </row>
    <row r="12" spans="1:9" ht="18" customHeight="1" x14ac:dyDescent="0.25">
      <c r="A12" s="34" t="s">
        <v>6</v>
      </c>
      <c r="B12" s="682"/>
      <c r="C12" s="686"/>
      <c r="D12" s="2" t="s">
        <v>24</v>
      </c>
      <c r="E12" s="687"/>
      <c r="F12" s="688"/>
      <c r="G12" s="35" t="s">
        <v>48</v>
      </c>
    </row>
    <row r="13" spans="1:9" ht="6.75" customHeight="1" x14ac:dyDescent="0.2">
      <c r="A13" s="34"/>
      <c r="G13" s="35"/>
    </row>
    <row r="14" spans="1:9" ht="18" customHeight="1" x14ac:dyDescent="0.25">
      <c r="A14" s="34" t="s">
        <v>47</v>
      </c>
      <c r="B14" s="2"/>
      <c r="C14" s="689"/>
      <c r="D14" s="690"/>
      <c r="E14" s="691"/>
      <c r="G14" s="35" t="s">
        <v>46</v>
      </c>
    </row>
    <row r="15" spans="1:9" ht="7.5" customHeight="1" x14ac:dyDescent="0.2">
      <c r="A15" s="34"/>
      <c r="G15" s="35"/>
    </row>
    <row r="16" spans="1:9" ht="19.5" customHeight="1" x14ac:dyDescent="0.2">
      <c r="A16" s="34" t="s">
        <v>45</v>
      </c>
      <c r="B16" s="679"/>
      <c r="C16" s="680"/>
      <c r="D16" s="680"/>
      <c r="E16" s="680"/>
      <c r="F16" s="681"/>
      <c r="G16" s="35" t="s">
        <v>44</v>
      </c>
    </row>
    <row r="17" spans="1:7" ht="6.75" customHeight="1" x14ac:dyDescent="0.2">
      <c r="A17" s="34"/>
      <c r="G17" s="35"/>
    </row>
    <row r="18" spans="1:7" ht="18" customHeight="1" x14ac:dyDescent="0.2">
      <c r="A18" s="34" t="s">
        <v>43</v>
      </c>
      <c r="B18" s="8"/>
      <c r="C18" s="33" t="s">
        <v>5</v>
      </c>
      <c r="D18" s="682"/>
      <c r="E18" s="682"/>
      <c r="F18" s="682"/>
      <c r="G18" s="35" t="s">
        <v>42</v>
      </c>
    </row>
    <row r="19" spans="1:7" ht="6.75" customHeight="1" x14ac:dyDescent="0.2">
      <c r="A19" s="34"/>
      <c r="G19" s="35"/>
    </row>
    <row r="20" spans="1:7" ht="18" customHeight="1" x14ac:dyDescent="0.25">
      <c r="A20" s="34" t="s">
        <v>10</v>
      </c>
      <c r="B20" s="687"/>
      <c r="C20" s="692"/>
      <c r="D20" s="688"/>
      <c r="G20" s="35" t="s">
        <v>41</v>
      </c>
    </row>
    <row r="21" spans="1:7" ht="7.5" customHeight="1" x14ac:dyDescent="0.2">
      <c r="A21" s="34"/>
      <c r="G21" s="35"/>
    </row>
    <row r="22" spans="1:7" ht="18" customHeight="1" x14ac:dyDescent="0.2">
      <c r="A22" s="34" t="s">
        <v>40</v>
      </c>
      <c r="B22" s="683"/>
      <c r="C22" s="683"/>
      <c r="D22" s="683"/>
      <c r="E22" s="33" t="s">
        <v>39</v>
      </c>
      <c r="F22" s="7"/>
      <c r="G22" s="36" t="s">
        <v>38</v>
      </c>
    </row>
    <row r="23" spans="1:7" ht="6.75" customHeight="1" thickBot="1" x14ac:dyDescent="0.25">
      <c r="A23" s="16"/>
      <c r="G23" s="15"/>
    </row>
    <row r="24" spans="1:7" ht="18" customHeight="1" x14ac:dyDescent="0.2">
      <c r="A24" s="21"/>
      <c r="B24" s="684" t="s">
        <v>37</v>
      </c>
      <c r="C24" s="684"/>
      <c r="D24" s="684"/>
      <c r="E24" s="685"/>
      <c r="F24" s="2" t="s">
        <v>36</v>
      </c>
      <c r="G24" s="17"/>
    </row>
    <row r="25" spans="1:7" ht="24" customHeight="1" x14ac:dyDescent="0.2">
      <c r="A25" s="16"/>
      <c r="E25" s="15"/>
      <c r="F25" s="38" t="s">
        <v>35</v>
      </c>
      <c r="G25" s="51" t="s">
        <v>146</v>
      </c>
    </row>
    <row r="26" spans="1:7" ht="59.25" customHeight="1" thickBot="1" x14ac:dyDescent="0.25">
      <c r="A26" s="14"/>
      <c r="B26" s="5"/>
      <c r="C26" s="5"/>
      <c r="D26" s="5"/>
      <c r="E26" s="13"/>
      <c r="F26" s="5"/>
      <c r="G26" s="13"/>
    </row>
  </sheetData>
  <sheetProtection selectLockedCells="1" selectUnlockedCells="1"/>
  <mergeCells count="14">
    <mergeCell ref="B10:C10"/>
    <mergeCell ref="A1:G1"/>
    <mergeCell ref="A2:G2"/>
    <mergeCell ref="A4:G4"/>
    <mergeCell ref="B6:F6"/>
    <mergeCell ref="B8:E8"/>
    <mergeCell ref="B16:F16"/>
    <mergeCell ref="D18:F18"/>
    <mergeCell ref="B22:D22"/>
    <mergeCell ref="B24:E24"/>
    <mergeCell ref="B12:C12"/>
    <mergeCell ref="E12:F12"/>
    <mergeCell ref="C14:E14"/>
    <mergeCell ref="B20:D20"/>
  </mergeCells>
  <printOptions horizontalCentered="1"/>
  <pageMargins left="0" right="0" top="0.78740157480314965" bottom="0.19685039370078741" header="0.51181102362204722" footer="0.51181102362204722"/>
  <pageSetup paperSize="9" firstPageNumber="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8"/>
  <dimension ref="A1:G26"/>
  <sheetViews>
    <sheetView workbookViewId="0">
      <selection activeCell="B8" sqref="B8:E8"/>
    </sheetView>
  </sheetViews>
  <sheetFormatPr baseColWidth="10" defaultRowHeight="15" x14ac:dyDescent="0.25"/>
  <cols>
    <col min="7" max="7" width="17.5703125" customWidth="1"/>
  </cols>
  <sheetData>
    <row r="1" spans="1:7" ht="28.5" x14ac:dyDescent="0.25">
      <c r="A1" s="694" t="s">
        <v>159</v>
      </c>
      <c r="B1" s="695"/>
      <c r="C1" s="695"/>
      <c r="D1" s="695"/>
      <c r="E1" s="695"/>
      <c r="F1" s="695"/>
      <c r="G1" s="695"/>
    </row>
    <row r="2" spans="1:7" ht="23.25" x14ac:dyDescent="0.25">
      <c r="A2" s="696" t="s">
        <v>158</v>
      </c>
      <c r="B2" s="695"/>
      <c r="C2" s="695"/>
      <c r="D2" s="695"/>
      <c r="E2" s="695"/>
      <c r="F2" s="695"/>
      <c r="G2" s="695"/>
    </row>
    <row r="3" spans="1:7" x14ac:dyDescent="0.25">
      <c r="A3" s="1"/>
      <c r="B3" s="1"/>
      <c r="C3" s="1"/>
      <c r="D3" s="1"/>
      <c r="E3" s="1"/>
      <c r="F3" s="1"/>
      <c r="G3" s="1"/>
    </row>
    <row r="4" spans="1:7" ht="30" x14ac:dyDescent="0.25">
      <c r="A4" s="697" t="s">
        <v>170</v>
      </c>
      <c r="B4" s="697"/>
      <c r="C4" s="697"/>
      <c r="D4" s="697"/>
      <c r="E4" s="697"/>
      <c r="F4" s="697"/>
      <c r="G4" s="697"/>
    </row>
    <row r="5" spans="1:7" ht="15.75" thickBot="1" x14ac:dyDescent="0.3">
      <c r="A5" s="1"/>
      <c r="B5" s="1"/>
      <c r="C5" s="1"/>
      <c r="D5" s="1"/>
      <c r="E5" s="1"/>
      <c r="F5" s="1"/>
      <c r="G5" s="1"/>
    </row>
    <row r="6" spans="1:7" ht="23.25" x14ac:dyDescent="0.25">
      <c r="A6" s="21"/>
      <c r="B6" s="698" t="s">
        <v>50</v>
      </c>
      <c r="C6" s="698"/>
      <c r="D6" s="698"/>
      <c r="E6" s="698"/>
      <c r="F6" s="698"/>
      <c r="G6" s="20"/>
    </row>
    <row r="7" spans="1:7" x14ac:dyDescent="0.25">
      <c r="A7" s="16"/>
      <c r="B7" s="1"/>
      <c r="C7" s="1"/>
      <c r="D7" s="1"/>
      <c r="E7" s="1"/>
      <c r="F7" s="1"/>
      <c r="G7" s="15"/>
    </row>
    <row r="8" spans="1:7" ht="15.75" x14ac:dyDescent="0.25">
      <c r="A8" s="34" t="s">
        <v>2</v>
      </c>
      <c r="B8" s="699" t="str">
        <f>IF(G8=0,"",VLOOKUP(G8,[5]Clubs!A1:B74,2,0))</f>
        <v/>
      </c>
      <c r="C8" s="699"/>
      <c r="D8" s="699"/>
      <c r="E8" s="699"/>
      <c r="F8" s="19" t="s">
        <v>25</v>
      </c>
      <c r="G8" s="18">
        <f>[5]Menu!$B$4</f>
        <v>0</v>
      </c>
    </row>
    <row r="9" spans="1:7" x14ac:dyDescent="0.25">
      <c r="A9" s="34"/>
      <c r="B9" s="1"/>
      <c r="C9" s="1"/>
      <c r="D9" s="1"/>
      <c r="E9" s="1"/>
      <c r="F9" s="1"/>
      <c r="G9" s="15"/>
    </row>
    <row r="10" spans="1:7" x14ac:dyDescent="0.25">
      <c r="A10" s="34" t="s">
        <v>16</v>
      </c>
      <c r="B10" s="693"/>
      <c r="C10" s="693"/>
      <c r="D10" s="1"/>
      <c r="E10" s="1"/>
      <c r="F10" s="1"/>
      <c r="G10" s="31" t="s">
        <v>49</v>
      </c>
    </row>
    <row r="11" spans="1:7" x14ac:dyDescent="0.25">
      <c r="A11" s="34"/>
      <c r="B11" s="1"/>
      <c r="C11" s="1"/>
      <c r="D11" s="1"/>
      <c r="E11" s="1"/>
      <c r="F11" s="1"/>
      <c r="G11" s="32"/>
    </row>
    <row r="12" spans="1:7" x14ac:dyDescent="0.25">
      <c r="A12" s="34" t="s">
        <v>6</v>
      </c>
      <c r="B12" s="682"/>
      <c r="C12" s="686"/>
      <c r="D12" s="2" t="s">
        <v>24</v>
      </c>
      <c r="E12" s="687"/>
      <c r="F12" s="688"/>
      <c r="G12" s="35" t="s">
        <v>48</v>
      </c>
    </row>
    <row r="13" spans="1:7" x14ac:dyDescent="0.25">
      <c r="A13" s="34"/>
      <c r="B13" s="1"/>
      <c r="C13" s="1"/>
      <c r="D13" s="1"/>
      <c r="E13" s="1"/>
      <c r="F13" s="1"/>
      <c r="G13" s="35"/>
    </row>
    <row r="14" spans="1:7" x14ac:dyDescent="0.25">
      <c r="A14" s="34" t="s">
        <v>47</v>
      </c>
      <c r="B14" s="2"/>
      <c r="C14" s="689"/>
      <c r="D14" s="690"/>
      <c r="E14" s="691"/>
      <c r="F14" s="1"/>
      <c r="G14" s="35" t="s">
        <v>46</v>
      </c>
    </row>
    <row r="15" spans="1:7" x14ac:dyDescent="0.25">
      <c r="A15" s="34"/>
      <c r="B15" s="1"/>
      <c r="C15" s="1"/>
      <c r="D15" s="1"/>
      <c r="E15" s="1"/>
      <c r="F15" s="1"/>
      <c r="G15" s="35"/>
    </row>
    <row r="16" spans="1:7" x14ac:dyDescent="0.25">
      <c r="A16" s="34" t="s">
        <v>45</v>
      </c>
      <c r="B16" s="679"/>
      <c r="C16" s="680"/>
      <c r="D16" s="680"/>
      <c r="E16" s="680"/>
      <c r="F16" s="681"/>
      <c r="G16" s="35" t="s">
        <v>44</v>
      </c>
    </row>
    <row r="17" spans="1:7" x14ac:dyDescent="0.25">
      <c r="A17" s="34"/>
      <c r="B17" s="1"/>
      <c r="C17" s="1"/>
      <c r="D17" s="1"/>
      <c r="E17" s="1"/>
      <c r="F17" s="1"/>
      <c r="G17" s="35"/>
    </row>
    <row r="18" spans="1:7" x14ac:dyDescent="0.25">
      <c r="A18" s="34" t="s">
        <v>43</v>
      </c>
      <c r="B18" s="8"/>
      <c r="C18" s="33" t="s">
        <v>5</v>
      </c>
      <c r="D18" s="682"/>
      <c r="E18" s="682"/>
      <c r="F18" s="682"/>
      <c r="G18" s="35" t="s">
        <v>42</v>
      </c>
    </row>
    <row r="19" spans="1:7" x14ac:dyDescent="0.25">
      <c r="A19" s="34"/>
      <c r="B19" s="1"/>
      <c r="C19" s="1"/>
      <c r="D19" s="1"/>
      <c r="E19" s="1"/>
      <c r="F19" s="1"/>
      <c r="G19" s="35"/>
    </row>
    <row r="20" spans="1:7" x14ac:dyDescent="0.25">
      <c r="A20" s="34" t="s">
        <v>10</v>
      </c>
      <c r="B20" s="687"/>
      <c r="C20" s="692"/>
      <c r="D20" s="688"/>
      <c r="E20" s="1"/>
      <c r="F20" s="1"/>
      <c r="G20" s="35" t="s">
        <v>41</v>
      </c>
    </row>
    <row r="21" spans="1:7" x14ac:dyDescent="0.25">
      <c r="A21" s="34"/>
      <c r="B21" s="1"/>
      <c r="C21" s="1"/>
      <c r="D21" s="1"/>
      <c r="E21" s="1"/>
      <c r="F21" s="1"/>
      <c r="G21" s="35"/>
    </row>
    <row r="22" spans="1:7" x14ac:dyDescent="0.25">
      <c r="A22" s="34" t="s">
        <v>40</v>
      </c>
      <c r="B22" s="683"/>
      <c r="C22" s="683"/>
      <c r="D22" s="683"/>
      <c r="E22" s="33" t="s">
        <v>39</v>
      </c>
      <c r="F22" s="7"/>
      <c r="G22" s="36" t="s">
        <v>38</v>
      </c>
    </row>
    <row r="23" spans="1:7" ht="15.75" thickBot="1" x14ac:dyDescent="0.3">
      <c r="A23" s="16"/>
      <c r="B23" s="1"/>
      <c r="C23" s="1"/>
      <c r="D23" s="1"/>
      <c r="E23" s="1"/>
      <c r="F23" s="1"/>
      <c r="G23" s="15"/>
    </row>
    <row r="24" spans="1:7" x14ac:dyDescent="0.25">
      <c r="A24" s="21"/>
      <c r="B24" s="684" t="s">
        <v>37</v>
      </c>
      <c r="C24" s="684"/>
      <c r="D24" s="684"/>
      <c r="E24" s="685"/>
      <c r="F24" s="2" t="s">
        <v>36</v>
      </c>
      <c r="G24" s="17"/>
    </row>
    <row r="25" spans="1:7" x14ac:dyDescent="0.25">
      <c r="A25" s="16"/>
      <c r="B25" s="1"/>
      <c r="C25" s="1"/>
      <c r="D25" s="1"/>
      <c r="E25" s="15"/>
      <c r="F25" s="38" t="s">
        <v>35</v>
      </c>
      <c r="G25" s="51" t="s">
        <v>146</v>
      </c>
    </row>
    <row r="26" spans="1:7" ht="15.75" thickBot="1" x14ac:dyDescent="0.3">
      <c r="A26" s="14"/>
      <c r="B26" s="5"/>
      <c r="C26" s="5"/>
      <c r="D26" s="5"/>
      <c r="E26" s="13"/>
      <c r="F26" s="5"/>
      <c r="G26" s="13"/>
    </row>
  </sheetData>
  <mergeCells count="14">
    <mergeCell ref="B10:C10"/>
    <mergeCell ref="A1:G1"/>
    <mergeCell ref="A2:G2"/>
    <mergeCell ref="A4:G4"/>
    <mergeCell ref="B6:F6"/>
    <mergeCell ref="B8:E8"/>
    <mergeCell ref="B22:D22"/>
    <mergeCell ref="B24:E24"/>
    <mergeCell ref="B12:C12"/>
    <mergeCell ref="E12:F12"/>
    <mergeCell ref="C14:E14"/>
    <mergeCell ref="B16:F16"/>
    <mergeCell ref="D18:F18"/>
    <mergeCell ref="B20:D2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8"/>
  <dimension ref="A1:K46"/>
  <sheetViews>
    <sheetView showGridLines="0" tabSelected="1" view="pageBreakPreview" zoomScale="60" workbookViewId="0">
      <selection activeCell="C12" sqref="C12:E12"/>
    </sheetView>
  </sheetViews>
  <sheetFormatPr baseColWidth="10" defaultColWidth="11.42578125" defaultRowHeight="12.75" x14ac:dyDescent="0.2"/>
  <cols>
    <col min="1" max="1" width="1.140625" style="1" customWidth="1"/>
    <col min="2" max="5" width="11.7109375" style="1" customWidth="1"/>
    <col min="6" max="6" width="1.42578125" style="1" customWidth="1"/>
    <col min="7" max="8" width="11.7109375" style="1" customWidth="1"/>
    <col min="9" max="9" width="20.28515625" style="1" customWidth="1"/>
    <col min="10" max="10" width="0.42578125" style="1" customWidth="1"/>
    <col min="11" max="16384" width="11.42578125" style="1"/>
  </cols>
  <sheetData>
    <row r="1" spans="2:11" ht="28.5" x14ac:dyDescent="0.2">
      <c r="B1" s="694" t="s">
        <v>159</v>
      </c>
      <c r="C1" s="695"/>
      <c r="D1" s="695"/>
      <c r="E1" s="695"/>
      <c r="F1" s="695"/>
      <c r="G1" s="695"/>
      <c r="H1" s="695"/>
      <c r="I1" s="695"/>
      <c r="J1" s="695"/>
    </row>
    <row r="2" spans="2:11" ht="23.25" x14ac:dyDescent="0.2">
      <c r="B2" s="696" t="s">
        <v>158</v>
      </c>
      <c r="C2" s="695"/>
      <c r="D2" s="695"/>
      <c r="E2" s="695"/>
      <c r="F2" s="695"/>
      <c r="G2" s="695"/>
      <c r="H2" s="695"/>
      <c r="I2" s="695"/>
      <c r="J2" s="695"/>
    </row>
    <row r="3" spans="2:11" ht="27.75" customHeight="1" x14ac:dyDescent="0.2"/>
    <row r="4" spans="2:11" ht="30" x14ac:dyDescent="0.2">
      <c r="B4" s="703" t="s">
        <v>51</v>
      </c>
      <c r="C4" s="703"/>
      <c r="D4" s="703"/>
      <c r="E4" s="703"/>
      <c r="F4" s="703"/>
      <c r="G4" s="703"/>
      <c r="H4" s="703"/>
      <c r="I4" s="703"/>
      <c r="J4" s="703"/>
    </row>
    <row r="5" spans="2:11" ht="13.5" thickBot="1" x14ac:dyDescent="0.25"/>
    <row r="6" spans="2:11" ht="32.25" customHeight="1" x14ac:dyDescent="0.2">
      <c r="B6" s="704" t="s">
        <v>52</v>
      </c>
      <c r="C6" s="704"/>
      <c r="D6" s="704"/>
      <c r="E6" s="704"/>
      <c r="F6" s="2"/>
      <c r="G6" s="705" t="s">
        <v>53</v>
      </c>
      <c r="H6" s="705"/>
      <c r="I6" s="705"/>
      <c r="J6" s="705"/>
    </row>
    <row r="7" spans="2:11" ht="8.1" customHeight="1" x14ac:dyDescent="0.2">
      <c r="B7" s="16"/>
      <c r="E7" s="15"/>
      <c r="G7" s="16"/>
      <c r="J7" s="15"/>
    </row>
    <row r="8" spans="2:11" ht="20.100000000000001" customHeight="1" x14ac:dyDescent="0.2">
      <c r="B8" s="16" t="s">
        <v>16</v>
      </c>
      <c r="C8" s="693"/>
      <c r="D8" s="693"/>
      <c r="E8" s="15"/>
      <c r="G8" s="16" t="s">
        <v>16</v>
      </c>
      <c r="H8" s="693"/>
      <c r="I8" s="693"/>
      <c r="J8" s="15"/>
    </row>
    <row r="9" spans="2:11" ht="22.5" customHeight="1" x14ac:dyDescent="0.2">
      <c r="B9" s="16"/>
      <c r="E9" s="15"/>
      <c r="G9" s="16"/>
      <c r="J9" s="15"/>
    </row>
    <row r="10" spans="2:11" ht="20.100000000000001" customHeight="1" x14ac:dyDescent="0.2">
      <c r="B10" s="16" t="s">
        <v>6</v>
      </c>
      <c r="C10" s="701"/>
      <c r="D10" s="701"/>
      <c r="E10" s="701"/>
      <c r="F10" s="2"/>
      <c r="G10" s="16" t="s">
        <v>6</v>
      </c>
      <c r="H10" s="701"/>
      <c r="I10" s="701"/>
      <c r="J10" s="701"/>
      <c r="K10" s="2"/>
    </row>
    <row r="11" spans="2:11" ht="39" customHeight="1" x14ac:dyDescent="0.2">
      <c r="B11" s="16"/>
      <c r="E11" s="15"/>
      <c r="G11" s="16"/>
      <c r="J11" s="15"/>
    </row>
    <row r="12" spans="2:11" ht="20.100000000000001" customHeight="1" x14ac:dyDescent="0.2">
      <c r="B12" s="16" t="s">
        <v>15</v>
      </c>
      <c r="C12" s="701"/>
      <c r="D12" s="701"/>
      <c r="E12" s="701"/>
      <c r="G12" s="16" t="s">
        <v>15</v>
      </c>
      <c r="H12" s="682"/>
      <c r="I12" s="682"/>
      <c r="J12" s="22"/>
    </row>
    <row r="13" spans="2:11" ht="8.1" customHeight="1" x14ac:dyDescent="0.2">
      <c r="B13" s="16"/>
      <c r="E13" s="15"/>
      <c r="G13" s="16"/>
      <c r="J13" s="15"/>
    </row>
    <row r="14" spans="2:11" ht="20.100000000000001" customHeight="1" x14ac:dyDescent="0.2">
      <c r="B14" s="16" t="s">
        <v>54</v>
      </c>
      <c r="C14" s="683"/>
      <c r="D14" s="683"/>
      <c r="E14" s="15"/>
      <c r="G14" s="16" t="s">
        <v>54</v>
      </c>
      <c r="H14" s="7"/>
      <c r="I14" s="6"/>
      <c r="J14" s="15"/>
    </row>
    <row r="15" spans="2:11" ht="8.1" customHeight="1" x14ac:dyDescent="0.2">
      <c r="B15" s="16"/>
      <c r="E15" s="15"/>
      <c r="G15" s="16"/>
      <c r="J15" s="15"/>
    </row>
    <row r="16" spans="2:11" ht="20.100000000000001" customHeight="1" x14ac:dyDescent="0.2">
      <c r="B16" s="16" t="s">
        <v>2</v>
      </c>
      <c r="C16" s="701"/>
      <c r="D16" s="701"/>
      <c r="E16" s="701"/>
      <c r="G16" s="16" t="s">
        <v>2</v>
      </c>
      <c r="H16" s="7"/>
      <c r="I16" s="23"/>
      <c r="J16" s="22"/>
    </row>
    <row r="17" spans="1:11" ht="8.1" customHeight="1" x14ac:dyDescent="0.2">
      <c r="B17" s="16"/>
      <c r="C17" s="4"/>
      <c r="D17" s="4"/>
      <c r="E17" s="24"/>
      <c r="F17" s="4"/>
      <c r="G17" s="16"/>
      <c r="H17" s="4"/>
      <c r="I17" s="4"/>
      <c r="J17" s="24"/>
      <c r="K17" s="4"/>
    </row>
    <row r="18" spans="1:11" ht="20.100000000000001" customHeight="1" x14ac:dyDescent="0.2">
      <c r="B18" s="16" t="s">
        <v>25</v>
      </c>
      <c r="C18" s="8"/>
      <c r="E18" s="15"/>
      <c r="G18" s="16" t="s">
        <v>25</v>
      </c>
      <c r="H18" s="8"/>
      <c r="J18" s="15"/>
    </row>
    <row r="19" spans="1:11" ht="8.1" customHeight="1" x14ac:dyDescent="0.2">
      <c r="B19" s="16"/>
      <c r="E19" s="15"/>
      <c r="G19" s="16"/>
      <c r="J19" s="15"/>
    </row>
    <row r="20" spans="1:11" ht="20.100000000000001" customHeight="1" x14ac:dyDescent="0.2">
      <c r="B20" s="16" t="s">
        <v>10</v>
      </c>
      <c r="C20" s="7"/>
      <c r="D20" s="6"/>
      <c r="E20" s="15"/>
      <c r="G20" s="16" t="s">
        <v>10</v>
      </c>
      <c r="H20" s="7"/>
      <c r="I20" s="6"/>
      <c r="J20" s="15"/>
    </row>
    <row r="21" spans="1:11" ht="27.75" customHeight="1" x14ac:dyDescent="0.2">
      <c r="B21" s="16"/>
      <c r="E21" s="15"/>
      <c r="G21" s="16"/>
      <c r="J21" s="15"/>
    </row>
    <row r="22" spans="1:11" ht="20.100000000000001" customHeight="1" x14ac:dyDescent="0.2">
      <c r="B22" s="16" t="s">
        <v>9</v>
      </c>
      <c r="C22" s="7"/>
      <c r="D22" s="6"/>
      <c r="E22" s="15"/>
      <c r="G22" s="16" t="s">
        <v>9</v>
      </c>
      <c r="H22" s="7"/>
      <c r="I22" s="6"/>
      <c r="J22" s="15"/>
    </row>
    <row r="23" spans="1:11" ht="30" customHeight="1" thickBot="1" x14ac:dyDescent="0.25">
      <c r="B23" s="14"/>
      <c r="C23" s="5"/>
      <c r="D23" s="5"/>
      <c r="E23" s="13"/>
      <c r="G23" s="14"/>
      <c r="H23" s="5"/>
      <c r="I23" s="5"/>
      <c r="J23" s="13"/>
    </row>
    <row r="24" spans="1:11" ht="48.75" customHeight="1" thickBot="1" x14ac:dyDescent="0.25">
      <c r="B24" s="25"/>
      <c r="C24" s="2"/>
      <c r="D24" s="2"/>
      <c r="E24" s="2"/>
      <c r="F24" s="2"/>
      <c r="G24" s="2"/>
      <c r="H24" s="2"/>
    </row>
    <row r="25" spans="1:11" ht="21" customHeight="1" thickBot="1" x14ac:dyDescent="0.25">
      <c r="A25" s="3"/>
      <c r="B25" s="706" t="s">
        <v>55</v>
      </c>
      <c r="C25" s="706"/>
      <c r="D25" s="299" t="s">
        <v>235</v>
      </c>
      <c r="E25" s="2"/>
      <c r="F25" s="26"/>
      <c r="G25" s="707" t="s">
        <v>56</v>
      </c>
      <c r="H25" s="707"/>
      <c r="I25" s="702" t="s">
        <v>57</v>
      </c>
      <c r="J25" s="702"/>
    </row>
    <row r="26" spans="1:11" ht="31.5" customHeight="1" x14ac:dyDescent="0.2">
      <c r="A26" s="700" t="s">
        <v>58</v>
      </c>
      <c r="B26" s="700"/>
      <c r="C26" s="700"/>
      <c r="D26" s="700"/>
      <c r="E26" s="700"/>
      <c r="F26" s="700"/>
      <c r="G26" s="700"/>
      <c r="H26" s="700"/>
      <c r="I26" s="700"/>
      <c r="J26" s="700"/>
    </row>
    <row r="27" spans="1:11" ht="6.75" customHeight="1" x14ac:dyDescent="0.2">
      <c r="B27" s="27"/>
      <c r="C27" s="28"/>
      <c r="D27" s="28"/>
      <c r="E27" s="28"/>
      <c r="F27" s="28"/>
      <c r="G27" s="28"/>
      <c r="H27" s="28"/>
      <c r="I27" s="28"/>
    </row>
    <row r="28" spans="1:11" ht="16.5" customHeight="1" x14ac:dyDescent="0.2">
      <c r="B28" s="29" t="s">
        <v>59</v>
      </c>
      <c r="C28" s="683"/>
      <c r="D28" s="683"/>
      <c r="E28" s="28"/>
      <c r="F28" s="28"/>
      <c r="G28" s="29" t="s">
        <v>35</v>
      </c>
      <c r="H28" s="2" t="s">
        <v>75</v>
      </c>
      <c r="I28" s="2" t="s">
        <v>76</v>
      </c>
    </row>
    <row r="29" spans="1:11" x14ac:dyDescent="0.2">
      <c r="B29" s="2"/>
      <c r="C29" s="2"/>
      <c r="D29" s="2"/>
      <c r="E29" s="2"/>
      <c r="F29" s="2"/>
      <c r="G29" s="2"/>
      <c r="H29" s="2"/>
    </row>
    <row r="30" spans="1:11" x14ac:dyDescent="0.2">
      <c r="B30" s="386" t="s">
        <v>241</v>
      </c>
      <c r="C30" s="386"/>
      <c r="D30" s="386"/>
      <c r="E30" s="386"/>
      <c r="F30" s="2"/>
      <c r="G30" s="2"/>
      <c r="H30" s="2"/>
    </row>
    <row r="31" spans="1:11" x14ac:dyDescent="0.2">
      <c r="B31" s="2"/>
      <c r="C31" s="2"/>
      <c r="D31" s="2"/>
      <c r="E31" s="2"/>
      <c r="F31" s="2"/>
      <c r="G31" s="2"/>
      <c r="H31" s="2"/>
    </row>
    <row r="43" ht="9.75" customHeight="1" x14ac:dyDescent="0.2"/>
    <row r="44" hidden="1" x14ac:dyDescent="0.2"/>
    <row r="45" hidden="1" x14ac:dyDescent="0.2"/>
    <row r="46" hidden="1" x14ac:dyDescent="0.2"/>
  </sheetData>
  <sheetProtection selectLockedCells="1" selectUnlockedCells="1"/>
  <mergeCells count="19">
    <mergeCell ref="C14:D14"/>
    <mergeCell ref="B25:C25"/>
    <mergeCell ref="C8:D8"/>
    <mergeCell ref="H8:I8"/>
    <mergeCell ref="C10:E10"/>
    <mergeCell ref="H10:J10"/>
    <mergeCell ref="C12:E12"/>
    <mergeCell ref="H12:I12"/>
    <mergeCell ref="G25:H25"/>
    <mergeCell ref="B1:J1"/>
    <mergeCell ref="B2:J2"/>
    <mergeCell ref="B4:J4"/>
    <mergeCell ref="B6:E6"/>
    <mergeCell ref="G6:J6"/>
    <mergeCell ref="A26:J26"/>
    <mergeCell ref="C28:D28"/>
    <mergeCell ref="B30:E30"/>
    <mergeCell ref="C16:E16"/>
    <mergeCell ref="I25:J25"/>
  </mergeCells>
  <pageMargins left="0" right="0" top="0.78749999999999998" bottom="0.19652777777777777" header="0.51180555555555551" footer="0.51180555555555551"/>
  <pageSetup paperSize="9" firstPageNumber="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9"/>
  <dimension ref="A1"/>
  <sheetViews>
    <sheetView workbookViewId="0">
      <selection activeCell="K20" sqref="K20"/>
    </sheetView>
  </sheetViews>
  <sheetFormatPr baseColWidth="10"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4"/>
  <dimension ref="A1:AA11"/>
  <sheetViews>
    <sheetView showGridLines="0" zoomScale="60" zoomScaleNormal="60" workbookViewId="0">
      <selection activeCell="M22" sqref="M22"/>
    </sheetView>
  </sheetViews>
  <sheetFormatPr baseColWidth="10" defaultColWidth="11.42578125" defaultRowHeight="12.75" x14ac:dyDescent="0.2"/>
  <cols>
    <col min="1" max="1" width="11.42578125" style="1"/>
    <col min="2" max="2" width="13.140625" style="1" customWidth="1"/>
    <col min="3" max="3" width="18.42578125" style="1" customWidth="1"/>
    <col min="4" max="4" width="18" style="1" customWidth="1"/>
    <col min="5" max="8" width="8.7109375" style="1" customWidth="1"/>
    <col min="9" max="16384" width="11.42578125" style="1"/>
  </cols>
  <sheetData>
    <row r="1" spans="1:27" ht="15" x14ac:dyDescent="0.2">
      <c r="A1" s="39" t="s">
        <v>127</v>
      </c>
      <c r="B1" s="39" t="s">
        <v>128</v>
      </c>
      <c r="C1" s="39" t="s">
        <v>129</v>
      </c>
      <c r="D1" s="39" t="s">
        <v>130</v>
      </c>
      <c r="E1" s="385" t="s">
        <v>131</v>
      </c>
      <c r="F1" s="385"/>
      <c r="G1" s="385" t="s">
        <v>132</v>
      </c>
      <c r="H1" s="386"/>
      <c r="I1" s="39" t="s">
        <v>133</v>
      </c>
      <c r="L1" s="105" t="s">
        <v>127</v>
      </c>
      <c r="M1" s="106" t="s">
        <v>128</v>
      </c>
      <c r="N1" s="389" t="s">
        <v>129</v>
      </c>
      <c r="O1" s="390"/>
      <c r="P1" s="391"/>
      <c r="Q1" s="389" t="s">
        <v>130</v>
      </c>
      <c r="R1" s="390"/>
      <c r="S1" s="391"/>
      <c r="T1" s="387" t="s">
        <v>131</v>
      </c>
      <c r="U1" s="387"/>
      <c r="V1" s="387"/>
      <c r="W1" s="387" t="s">
        <v>132</v>
      </c>
      <c r="X1" s="388"/>
      <c r="Y1" s="105" t="s">
        <v>133</v>
      </c>
    </row>
    <row r="2" spans="1:27" x14ac:dyDescent="0.2">
      <c r="A2" s="40">
        <v>2017</v>
      </c>
      <c r="B2" s="41">
        <v>2008</v>
      </c>
      <c r="C2" s="41" t="s">
        <v>134</v>
      </c>
      <c r="D2" s="41" t="s">
        <v>135</v>
      </c>
      <c r="E2" s="42">
        <v>2000</v>
      </c>
      <c r="F2" s="43">
        <v>2001</v>
      </c>
      <c r="G2" s="42">
        <v>1958</v>
      </c>
      <c r="H2" s="43">
        <v>1999</v>
      </c>
      <c r="I2" s="41">
        <v>1957</v>
      </c>
      <c r="L2" s="40">
        <v>2017</v>
      </c>
      <c r="M2" s="42">
        <v>2008</v>
      </c>
      <c r="N2" s="46">
        <v>2005</v>
      </c>
      <c r="O2" s="38">
        <v>2006</v>
      </c>
      <c r="P2" s="47">
        <v>2007</v>
      </c>
      <c r="Q2" s="46">
        <v>2002</v>
      </c>
      <c r="R2" s="38">
        <v>2003</v>
      </c>
      <c r="S2" s="47">
        <v>2004</v>
      </c>
      <c r="T2" s="42">
        <v>2000</v>
      </c>
      <c r="U2" s="256"/>
      <c r="V2" s="43">
        <v>2001</v>
      </c>
      <c r="W2" s="42">
        <v>1958</v>
      </c>
      <c r="X2" s="43">
        <v>1999</v>
      </c>
      <c r="Y2" s="41">
        <v>1957</v>
      </c>
    </row>
    <row r="3" spans="1:27" x14ac:dyDescent="0.2">
      <c r="A3" s="44">
        <v>2018</v>
      </c>
      <c r="B3" s="45">
        <v>2009</v>
      </c>
      <c r="C3" s="45" t="s">
        <v>136</v>
      </c>
      <c r="D3" s="45" t="s">
        <v>137</v>
      </c>
      <c r="E3" s="46">
        <v>2001</v>
      </c>
      <c r="F3" s="47">
        <v>2002</v>
      </c>
      <c r="G3" s="46">
        <v>1959</v>
      </c>
      <c r="H3" s="47">
        <v>2000</v>
      </c>
      <c r="I3" s="45">
        <v>1958</v>
      </c>
      <c r="L3" s="44">
        <v>2018</v>
      </c>
      <c r="M3" s="46">
        <v>2009</v>
      </c>
      <c r="N3" s="46">
        <v>2006</v>
      </c>
      <c r="O3" s="38">
        <v>2007</v>
      </c>
      <c r="P3" s="47">
        <v>2008</v>
      </c>
      <c r="Q3" s="46">
        <v>2003</v>
      </c>
      <c r="R3" s="38">
        <v>2004</v>
      </c>
      <c r="S3" s="47">
        <v>2005</v>
      </c>
      <c r="T3" s="46">
        <v>2001</v>
      </c>
      <c r="U3" s="38"/>
      <c r="V3" s="47">
        <v>2002</v>
      </c>
      <c r="W3" s="46">
        <v>1959</v>
      </c>
      <c r="X3" s="47">
        <v>2000</v>
      </c>
      <c r="Y3" s="45">
        <v>1958</v>
      </c>
    </row>
    <row r="4" spans="1:27" x14ac:dyDescent="0.2">
      <c r="A4" s="44">
        <v>2019</v>
      </c>
      <c r="B4" s="45">
        <v>2010</v>
      </c>
      <c r="C4" s="45" t="s">
        <v>138</v>
      </c>
      <c r="D4" s="45" t="s">
        <v>139</v>
      </c>
      <c r="E4" s="46">
        <v>2002</v>
      </c>
      <c r="F4" s="47">
        <v>2003</v>
      </c>
      <c r="G4" s="46">
        <v>1960</v>
      </c>
      <c r="H4" s="47">
        <v>2001</v>
      </c>
      <c r="I4" s="45">
        <v>1959</v>
      </c>
      <c r="L4" s="44">
        <v>2019</v>
      </c>
      <c r="M4" s="46">
        <v>2010</v>
      </c>
      <c r="N4" s="46">
        <v>2007</v>
      </c>
      <c r="O4" s="38">
        <v>2008</v>
      </c>
      <c r="P4" s="47">
        <v>2009</v>
      </c>
      <c r="Q4" s="46">
        <v>2004</v>
      </c>
      <c r="R4" s="38">
        <v>2005</v>
      </c>
      <c r="S4" s="47">
        <v>2006</v>
      </c>
      <c r="T4" s="46">
        <v>2002</v>
      </c>
      <c r="U4" s="38"/>
      <c r="V4" s="47">
        <v>2003</v>
      </c>
      <c r="W4" s="46">
        <v>1960</v>
      </c>
      <c r="X4" s="47">
        <v>2001</v>
      </c>
      <c r="Y4" s="45">
        <v>1959</v>
      </c>
    </row>
    <row r="5" spans="1:27" x14ac:dyDescent="0.2">
      <c r="A5" s="44">
        <v>2020</v>
      </c>
      <c r="B5" s="45">
        <v>2011</v>
      </c>
      <c r="C5" s="45" t="s">
        <v>140</v>
      </c>
      <c r="D5" s="45" t="s">
        <v>134</v>
      </c>
      <c r="E5" s="46">
        <v>2003</v>
      </c>
      <c r="F5" s="47">
        <v>2004</v>
      </c>
      <c r="G5" s="46">
        <v>1961</v>
      </c>
      <c r="H5" s="47">
        <v>2002</v>
      </c>
      <c r="I5" s="45">
        <v>1960</v>
      </c>
      <c r="L5" s="44">
        <v>2020</v>
      </c>
      <c r="M5" s="46">
        <v>2011</v>
      </c>
      <c r="N5" s="46">
        <v>2008</v>
      </c>
      <c r="O5" s="38">
        <v>2009</v>
      </c>
      <c r="P5" s="47">
        <v>2010</v>
      </c>
      <c r="Q5" s="46">
        <v>2005</v>
      </c>
      <c r="R5" s="38">
        <v>2006</v>
      </c>
      <c r="S5" s="47">
        <v>2007</v>
      </c>
      <c r="T5" s="46">
        <v>2003</v>
      </c>
      <c r="U5" s="38"/>
      <c r="V5" s="47">
        <v>2004</v>
      </c>
      <c r="W5" s="46">
        <v>1961</v>
      </c>
      <c r="X5" s="47">
        <v>2002</v>
      </c>
      <c r="Y5" s="45">
        <v>1960</v>
      </c>
    </row>
    <row r="6" spans="1:27" x14ac:dyDescent="0.2">
      <c r="A6" s="44">
        <v>2021</v>
      </c>
      <c r="B6" s="45">
        <v>2013</v>
      </c>
      <c r="C6" s="45" t="s">
        <v>142</v>
      </c>
      <c r="D6" s="45" t="s">
        <v>138</v>
      </c>
      <c r="E6" s="46">
        <v>2004</v>
      </c>
      <c r="F6" s="47">
        <v>2006</v>
      </c>
      <c r="G6" s="46">
        <v>1962</v>
      </c>
      <c r="H6" s="47">
        <v>2003</v>
      </c>
      <c r="I6" s="45">
        <v>1961</v>
      </c>
      <c r="L6" s="44">
        <v>2021</v>
      </c>
      <c r="M6" s="46">
        <v>2013</v>
      </c>
      <c r="N6" s="46">
        <v>2010</v>
      </c>
      <c r="O6" s="38">
        <v>2011</v>
      </c>
      <c r="P6" s="47">
        <v>2012</v>
      </c>
      <c r="Q6" s="46">
        <v>2007</v>
      </c>
      <c r="R6" s="38">
        <v>2008</v>
      </c>
      <c r="S6" s="47">
        <v>2009</v>
      </c>
      <c r="T6" s="46">
        <v>2004</v>
      </c>
      <c r="U6" s="38"/>
      <c r="V6" s="47">
        <v>2006</v>
      </c>
      <c r="W6" s="46">
        <v>1962</v>
      </c>
      <c r="X6" s="47">
        <v>2003</v>
      </c>
      <c r="Y6" s="45">
        <v>1961</v>
      </c>
    </row>
    <row r="7" spans="1:27" x14ac:dyDescent="0.2">
      <c r="A7" s="44">
        <v>2022</v>
      </c>
      <c r="B7" s="45">
        <v>2014</v>
      </c>
      <c r="C7" s="45" t="s">
        <v>143</v>
      </c>
      <c r="D7" s="45" t="s">
        <v>140</v>
      </c>
      <c r="E7" s="46">
        <v>2005</v>
      </c>
      <c r="F7" s="47">
        <v>2007</v>
      </c>
      <c r="G7" s="46">
        <v>1963</v>
      </c>
      <c r="H7" s="47">
        <v>2004</v>
      </c>
      <c r="I7" s="45">
        <v>1962</v>
      </c>
      <c r="L7" s="300">
        <v>2022</v>
      </c>
      <c r="M7" s="301">
        <v>2014</v>
      </c>
      <c r="N7" s="301">
        <v>2011</v>
      </c>
      <c r="O7" s="302">
        <v>2012</v>
      </c>
      <c r="P7" s="303">
        <v>2013</v>
      </c>
      <c r="Q7" s="301">
        <v>2008</v>
      </c>
      <c r="R7" s="302">
        <v>2009</v>
      </c>
      <c r="S7" s="303">
        <v>2010</v>
      </c>
      <c r="T7" s="301">
        <v>2005</v>
      </c>
      <c r="U7" s="302">
        <v>2006</v>
      </c>
      <c r="V7" s="303">
        <v>2007</v>
      </c>
      <c r="W7" s="301">
        <v>1963</v>
      </c>
      <c r="X7" s="303">
        <v>2004</v>
      </c>
      <c r="Y7" s="304">
        <v>1962</v>
      </c>
      <c r="Z7" s="305"/>
      <c r="AA7" s="305"/>
    </row>
    <row r="8" spans="1:27" x14ac:dyDescent="0.2">
      <c r="A8" s="44">
        <v>2023</v>
      </c>
      <c r="B8" s="45">
        <v>2015</v>
      </c>
      <c r="C8" s="45" t="s">
        <v>144</v>
      </c>
      <c r="D8" s="45" t="s">
        <v>141</v>
      </c>
      <c r="E8" s="46">
        <v>2006</v>
      </c>
      <c r="F8" s="47">
        <v>2008</v>
      </c>
      <c r="G8" s="46">
        <v>1964</v>
      </c>
      <c r="H8" s="47">
        <v>2005</v>
      </c>
      <c r="I8" s="45">
        <v>1963</v>
      </c>
      <c r="L8" s="250">
        <v>2023</v>
      </c>
      <c r="M8" s="251">
        <v>2015</v>
      </c>
      <c r="N8" s="251">
        <v>2012</v>
      </c>
      <c r="O8" s="252">
        <v>2013</v>
      </c>
      <c r="P8" s="253">
        <v>2014</v>
      </c>
      <c r="Q8" s="251">
        <v>2009</v>
      </c>
      <c r="R8" s="252">
        <v>2010</v>
      </c>
      <c r="S8" s="253">
        <v>2011</v>
      </c>
      <c r="T8" s="251">
        <v>2006</v>
      </c>
      <c r="U8" s="252">
        <v>2007</v>
      </c>
      <c r="V8" s="253">
        <v>2008</v>
      </c>
      <c r="W8" s="251">
        <v>1964</v>
      </c>
      <c r="X8" s="253">
        <v>2005</v>
      </c>
      <c r="Y8" s="254">
        <v>1963</v>
      </c>
    </row>
    <row r="9" spans="1:27" x14ac:dyDescent="0.2">
      <c r="A9" s="44">
        <v>2024</v>
      </c>
      <c r="B9" s="45">
        <v>2016</v>
      </c>
      <c r="C9" s="45" t="s">
        <v>145</v>
      </c>
      <c r="D9" s="45" t="s">
        <v>142</v>
      </c>
      <c r="E9" s="46">
        <v>2007</v>
      </c>
      <c r="F9" s="47">
        <v>2009</v>
      </c>
      <c r="G9" s="46">
        <v>1965</v>
      </c>
      <c r="H9" s="47">
        <v>2006</v>
      </c>
      <c r="I9" s="45">
        <v>1964</v>
      </c>
      <c r="L9" s="44">
        <v>2024</v>
      </c>
      <c r="M9" s="46">
        <v>2016</v>
      </c>
      <c r="N9" s="46">
        <v>2013</v>
      </c>
      <c r="O9" s="38">
        <v>2014</v>
      </c>
      <c r="P9" s="47">
        <v>2015</v>
      </c>
      <c r="Q9" s="46">
        <v>2010</v>
      </c>
      <c r="R9" s="38">
        <v>2011</v>
      </c>
      <c r="S9" s="47">
        <v>2012</v>
      </c>
      <c r="T9" s="46">
        <v>2007</v>
      </c>
      <c r="U9" s="38">
        <v>2008</v>
      </c>
      <c r="V9" s="47">
        <v>2009</v>
      </c>
      <c r="W9" s="46">
        <v>1965</v>
      </c>
      <c r="X9" s="47">
        <v>2006</v>
      </c>
      <c r="Y9" s="45">
        <v>1964</v>
      </c>
    </row>
    <row r="10" spans="1:27" x14ac:dyDescent="0.2">
      <c r="A10" s="48">
        <v>2025</v>
      </c>
      <c r="B10" s="49">
        <v>2017</v>
      </c>
      <c r="C10" s="49" t="s">
        <v>364</v>
      </c>
      <c r="D10" s="49" t="s">
        <v>143</v>
      </c>
      <c r="E10" s="37">
        <v>2008</v>
      </c>
      <c r="F10" s="50">
        <v>2010</v>
      </c>
      <c r="G10" s="37">
        <v>1966</v>
      </c>
      <c r="H10" s="50">
        <v>2007</v>
      </c>
      <c r="I10" s="49">
        <v>1965</v>
      </c>
      <c r="L10" s="48">
        <v>2025</v>
      </c>
      <c r="M10" s="37">
        <v>2017</v>
      </c>
      <c r="N10" s="37">
        <v>2014</v>
      </c>
      <c r="O10" s="104">
        <v>2015</v>
      </c>
      <c r="P10" s="50">
        <v>2016</v>
      </c>
      <c r="Q10" s="37">
        <v>2011</v>
      </c>
      <c r="R10" s="104">
        <v>2012</v>
      </c>
      <c r="S10" s="50">
        <v>2013</v>
      </c>
      <c r="T10" s="37">
        <v>2008</v>
      </c>
      <c r="U10" s="104">
        <v>2009</v>
      </c>
      <c r="V10" s="50">
        <v>2010</v>
      </c>
      <c r="W10" s="37">
        <v>1966</v>
      </c>
      <c r="X10" s="50">
        <v>2007</v>
      </c>
      <c r="Y10" s="49">
        <v>1965</v>
      </c>
    </row>
    <row r="11" spans="1:27" x14ac:dyDescent="0.2">
      <c r="B11" s="38"/>
    </row>
  </sheetData>
  <sheetProtection selectLockedCells="1" selectUnlockedCells="1"/>
  <mergeCells count="6">
    <mergeCell ref="E1:F1"/>
    <mergeCell ref="G1:H1"/>
    <mergeCell ref="T1:V1"/>
    <mergeCell ref="W1:X1"/>
    <mergeCell ref="N1:P1"/>
    <mergeCell ref="Q1:S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dimension ref="A1:J18"/>
  <sheetViews>
    <sheetView showGridLines="0" workbookViewId="0">
      <selection activeCell="B4" sqref="B4"/>
    </sheetView>
  </sheetViews>
  <sheetFormatPr baseColWidth="10" defaultColWidth="11.42578125" defaultRowHeight="15" x14ac:dyDescent="0.25"/>
  <cols>
    <col min="1" max="1" width="7.7109375" style="87" customWidth="1"/>
    <col min="2" max="2" width="11.7109375" style="87" customWidth="1"/>
    <col min="3" max="3" width="16" style="87" customWidth="1"/>
    <col min="4" max="4" width="22.85546875" style="87" customWidth="1"/>
    <col min="5" max="5" width="47.140625" style="87" customWidth="1"/>
    <col min="6" max="6" width="7.7109375" style="87" customWidth="1"/>
    <col min="7" max="8" width="8.42578125" style="87" customWidth="1"/>
    <col min="9" max="9" width="10.42578125" style="87" hidden="1" customWidth="1"/>
    <col min="10" max="10" width="15.140625" style="87" hidden="1" customWidth="1"/>
    <col min="11" max="16384" width="11.42578125" style="87"/>
  </cols>
  <sheetData>
    <row r="1" spans="1:10" ht="23.25" x14ac:dyDescent="0.25">
      <c r="A1" s="394" t="s">
        <v>177</v>
      </c>
      <c r="B1" s="395"/>
      <c r="C1" s="395"/>
      <c r="D1" s="395"/>
      <c r="E1" s="395"/>
      <c r="F1" s="395"/>
      <c r="G1" s="86"/>
      <c r="H1" s="86"/>
      <c r="J1" s="87">
        <f>B7-1</f>
        <v>2024</v>
      </c>
    </row>
    <row r="2" spans="1:10" ht="23.25" x14ac:dyDescent="0.25">
      <c r="A2" s="394" t="s">
        <v>158</v>
      </c>
      <c r="B2" s="396"/>
      <c r="C2" s="396"/>
      <c r="D2" s="396"/>
      <c r="E2" s="396"/>
      <c r="F2" s="396"/>
    </row>
    <row r="4" spans="1:10" ht="27.75" customHeight="1" x14ac:dyDescent="0.25">
      <c r="A4" s="88" t="s">
        <v>1</v>
      </c>
      <c r="B4" s="93"/>
      <c r="C4" s="89" t="s">
        <v>2</v>
      </c>
      <c r="D4" s="397" t="str">
        <f>IF(B4="","",VLOOKUP(B4,Clubs!A1:B72,2,0))</f>
        <v/>
      </c>
      <c r="E4" s="398"/>
    </row>
    <row r="5" spans="1:10" ht="28.5" customHeight="1" thickBot="1" x14ac:dyDescent="0.3"/>
    <row r="6" spans="1:10" ht="80.099999999999994" customHeight="1" thickTop="1" x14ac:dyDescent="0.25">
      <c r="B6" s="90"/>
      <c r="C6" s="91"/>
      <c r="D6" s="91"/>
      <c r="E6" s="92"/>
    </row>
    <row r="7" spans="1:10" ht="80.099999999999994" customHeight="1" thickBot="1" x14ac:dyDescent="0.3">
      <c r="B7" s="399">
        <v>2025</v>
      </c>
      <c r="C7" s="400"/>
      <c r="D7" s="400"/>
      <c r="E7" s="401"/>
    </row>
    <row r="8" spans="1:10" ht="15.75" thickTop="1" x14ac:dyDescent="0.25"/>
    <row r="9" spans="1:10" x14ac:dyDescent="0.25">
      <c r="B9" t="s">
        <v>0</v>
      </c>
      <c r="D9" s="87" t="s">
        <v>0</v>
      </c>
    </row>
    <row r="10" spans="1:10" x14ac:dyDescent="0.25">
      <c r="B10" s="87" t="s">
        <v>289</v>
      </c>
      <c r="D10" s="87" t="s">
        <v>290</v>
      </c>
    </row>
    <row r="11" spans="1:10" x14ac:dyDescent="0.25">
      <c r="D11" s="87" t="s">
        <v>291</v>
      </c>
    </row>
    <row r="12" spans="1:10" x14ac:dyDescent="0.25">
      <c r="D12" s="289" t="s">
        <v>292</v>
      </c>
    </row>
    <row r="13" spans="1:10" x14ac:dyDescent="0.25">
      <c r="B13" s="87" t="s">
        <v>34</v>
      </c>
      <c r="D13" s="87" t="str">
        <f>"Feuille récapitulative des prises de licence s"&amp;B7&amp;", pour les licences qui passent dans le lecteur"</f>
        <v>Feuille récapitulative des prises de licence s2025, pour les licences qui passent dans le lecteur</v>
      </c>
    </row>
    <row r="14" spans="1:10" x14ac:dyDescent="0.25">
      <c r="B14" s="87" t="s">
        <v>122</v>
      </c>
      <c r="D14" s="87" t="s">
        <v>171</v>
      </c>
    </row>
    <row r="15" spans="1:10" x14ac:dyDescent="0.25">
      <c r="B15" s="87" t="s">
        <v>60</v>
      </c>
      <c r="D15" s="87" t="str">
        <f>"La correction intervient après une erreur manuscrite sur la licence "&amp;B7&amp;" ( Nom,Prénom, etc…)"</f>
        <v>La correction intervient après une erreur manuscrite sur la licence 2025 ( Nom,Prénom, etc…)</v>
      </c>
    </row>
    <row r="18" spans="2:5" ht="35.25" customHeight="1" x14ac:dyDescent="0.55000000000000004">
      <c r="B18" s="392"/>
      <c r="C18" s="393"/>
      <c r="D18" s="393"/>
      <c r="E18" s="393"/>
    </row>
  </sheetData>
  <sheetProtection selectLockedCells="1"/>
  <mergeCells count="5">
    <mergeCell ref="B18:E18"/>
    <mergeCell ref="A1:F1"/>
    <mergeCell ref="A2:F2"/>
    <mergeCell ref="D4:E4"/>
    <mergeCell ref="B7:E7"/>
  </mergeCells>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4"/>
  <dimension ref="A1:C60"/>
  <sheetViews>
    <sheetView showGridLines="0" workbookViewId="0">
      <selection activeCell="D45" sqref="D45"/>
    </sheetView>
  </sheetViews>
  <sheetFormatPr baseColWidth="10" defaultColWidth="11.42578125" defaultRowHeight="12.75" x14ac:dyDescent="0.2"/>
  <cols>
    <col min="1" max="1" width="2.7109375" style="61" customWidth="1"/>
    <col min="2" max="2" width="96" style="61" customWidth="1"/>
    <col min="3" max="3" width="2.7109375" style="61" customWidth="1"/>
    <col min="4" max="250" width="11.42578125" style="61"/>
    <col min="251" max="251" width="2.5703125" style="61" customWidth="1"/>
    <col min="252" max="252" width="18.28515625" style="61" customWidth="1"/>
    <col min="253" max="253" width="11.42578125" style="61"/>
    <col min="254" max="254" width="9.85546875" style="61" customWidth="1"/>
    <col min="255" max="16384" width="11.42578125" style="61"/>
  </cols>
  <sheetData>
    <row r="1" spans="1:3" ht="5.25" customHeight="1" x14ac:dyDescent="0.2"/>
    <row r="2" spans="1:3" ht="27" customHeight="1" x14ac:dyDescent="0.25">
      <c r="A2" s="409" t="str">
        <f>"Comment établir une licence "&amp;Menu!B7</f>
        <v>Comment établir une licence 2025</v>
      </c>
      <c r="B2" s="409"/>
      <c r="C2" s="410"/>
    </row>
    <row r="3" spans="1:3" ht="4.5" customHeight="1" x14ac:dyDescent="0.2"/>
    <row r="4" spans="1:3" ht="24" customHeight="1" x14ac:dyDescent="0.35">
      <c r="A4" s="411" t="s">
        <v>147</v>
      </c>
      <c r="B4" s="411"/>
      <c r="C4" s="403"/>
    </row>
    <row r="5" spans="1:3" ht="20.25" customHeight="1" x14ac:dyDescent="0.2">
      <c r="A5" s="68"/>
      <c r="B5" s="68" t="s">
        <v>185</v>
      </c>
    </row>
    <row r="6" spans="1:3" ht="18" customHeight="1" x14ac:dyDescent="0.3">
      <c r="B6" s="63" t="s">
        <v>293</v>
      </c>
    </row>
    <row r="7" spans="1:3" ht="24" customHeight="1" x14ac:dyDescent="0.2">
      <c r="B7" s="67" t="s">
        <v>179</v>
      </c>
    </row>
    <row r="8" spans="1:3" ht="15.95" customHeight="1" x14ac:dyDescent="0.2">
      <c r="B8" s="292" t="s">
        <v>295</v>
      </c>
    </row>
    <row r="9" spans="1:3" ht="15.95" customHeight="1" x14ac:dyDescent="0.2">
      <c r="B9" s="291" t="s">
        <v>149</v>
      </c>
    </row>
    <row r="10" spans="1:3" ht="15.95" customHeight="1" x14ac:dyDescent="0.2">
      <c r="B10" s="291" t="s">
        <v>244</v>
      </c>
    </row>
    <row r="11" spans="1:3" ht="15.95" customHeight="1" x14ac:dyDescent="0.2">
      <c r="B11" s="292" t="s">
        <v>186</v>
      </c>
    </row>
    <row r="12" spans="1:3" ht="15.95" customHeight="1" x14ac:dyDescent="0.2">
      <c r="B12" s="292" t="s">
        <v>187</v>
      </c>
    </row>
    <row r="13" spans="1:3" ht="15.95" customHeight="1" x14ac:dyDescent="0.2">
      <c r="B13" s="292" t="s">
        <v>188</v>
      </c>
    </row>
    <row r="14" spans="1:3" ht="36.75" customHeight="1" x14ac:dyDescent="0.2">
      <c r="B14" s="66" t="s">
        <v>238</v>
      </c>
    </row>
    <row r="15" spans="1:3" ht="35.1" customHeight="1" x14ac:dyDescent="0.2">
      <c r="B15" s="69" t="s">
        <v>239</v>
      </c>
    </row>
    <row r="16" spans="1:3" ht="4.5" customHeight="1" x14ac:dyDescent="0.2">
      <c r="B16" s="290"/>
    </row>
    <row r="17" spans="1:3" ht="15.95" customHeight="1" x14ac:dyDescent="0.35">
      <c r="A17" s="415" t="s">
        <v>166</v>
      </c>
      <c r="B17" s="415"/>
      <c r="C17" s="403"/>
    </row>
    <row r="18" spans="1:3" ht="19.5" customHeight="1" x14ac:dyDescent="0.2">
      <c r="A18" s="68"/>
      <c r="B18" s="68" t="s">
        <v>165</v>
      </c>
    </row>
    <row r="19" spans="1:3" ht="13.5" customHeight="1" x14ac:dyDescent="0.3">
      <c r="A19" s="68"/>
      <c r="B19" s="63" t="s">
        <v>293</v>
      </c>
    </row>
    <row r="20" spans="1:3" ht="24" customHeight="1" x14ac:dyDescent="0.2">
      <c r="A20" s="68"/>
      <c r="B20" s="67" t="s">
        <v>179</v>
      </c>
    </row>
    <row r="21" spans="1:3" ht="20.25" customHeight="1" x14ac:dyDescent="0.2">
      <c r="B21" s="62" t="s">
        <v>288</v>
      </c>
    </row>
    <row r="22" spans="1:3" ht="39" customHeight="1" x14ac:dyDescent="0.2">
      <c r="B22" s="69" t="s">
        <v>239</v>
      </c>
    </row>
    <row r="23" spans="1:3" ht="15.95" customHeight="1" x14ac:dyDescent="0.2">
      <c r="B23" s="62"/>
    </row>
    <row r="24" spans="1:3" ht="15.95" customHeight="1" x14ac:dyDescent="0.25">
      <c r="A24" s="412" t="s">
        <v>294</v>
      </c>
      <c r="B24" s="412"/>
      <c r="C24" s="410"/>
    </row>
    <row r="25" spans="1:3" ht="24" customHeight="1" x14ac:dyDescent="0.2">
      <c r="A25" s="68"/>
      <c r="B25" s="68" t="s">
        <v>299</v>
      </c>
    </row>
    <row r="26" spans="1:3" ht="15.95" customHeight="1" x14ac:dyDescent="0.3">
      <c r="B26" s="63" t="s">
        <v>293</v>
      </c>
    </row>
    <row r="27" spans="1:3" ht="22.5" customHeight="1" x14ac:dyDescent="0.2">
      <c r="B27" s="292" t="s">
        <v>295</v>
      </c>
    </row>
    <row r="28" spans="1:3" ht="28.5" customHeight="1" x14ac:dyDescent="0.2">
      <c r="B28" s="67" t="s">
        <v>179</v>
      </c>
    </row>
    <row r="29" spans="1:3" ht="15.95" customHeight="1" x14ac:dyDescent="0.2">
      <c r="B29" s="62" t="s">
        <v>148</v>
      </c>
    </row>
    <row r="30" spans="1:3" ht="15.95" customHeight="1" x14ac:dyDescent="0.2">
      <c r="B30" s="293" t="s">
        <v>296</v>
      </c>
    </row>
    <row r="31" spans="1:3" ht="15.95" customHeight="1" x14ac:dyDescent="0.2">
      <c r="B31" s="62"/>
    </row>
    <row r="32" spans="1:3" ht="42" customHeight="1" x14ac:dyDescent="0.2">
      <c r="B32" s="103" t="s">
        <v>189</v>
      </c>
    </row>
    <row r="33" spans="1:3" ht="15.95" customHeight="1" x14ac:dyDescent="0.2">
      <c r="B33" s="103" t="s">
        <v>243</v>
      </c>
    </row>
    <row r="34" spans="1:3" ht="35.1" customHeight="1" x14ac:dyDescent="0.2">
      <c r="B34" s="62" t="s">
        <v>288</v>
      </c>
    </row>
    <row r="35" spans="1:3" ht="15.95" customHeight="1" x14ac:dyDescent="0.2">
      <c r="B35" s="291"/>
    </row>
    <row r="36" spans="1:3" ht="37.5" customHeight="1" x14ac:dyDescent="0.2">
      <c r="B36" s="69" t="s">
        <v>239</v>
      </c>
    </row>
    <row r="37" spans="1:3" ht="9.75" customHeight="1" x14ac:dyDescent="0.2"/>
    <row r="38" spans="1:3" ht="15.95" customHeight="1" x14ac:dyDescent="0.35">
      <c r="A38" s="413" t="s">
        <v>167</v>
      </c>
      <c r="B38" s="413"/>
      <c r="C38" s="414"/>
    </row>
    <row r="39" spans="1:3" ht="24.75" customHeight="1" x14ac:dyDescent="0.2">
      <c r="A39" s="68"/>
      <c r="B39" s="68" t="str">
        <f>"Feuille récapitulative de prise de licence "&amp;Menu!B7</f>
        <v>Feuille récapitulative de prise de licence 2025</v>
      </c>
    </row>
    <row r="40" spans="1:3" ht="32.25" customHeight="1" x14ac:dyDescent="0.2">
      <c r="B40" s="71" t="s">
        <v>190</v>
      </c>
    </row>
    <row r="41" spans="1:3" ht="19.5" customHeight="1" x14ac:dyDescent="0.2">
      <c r="B41" s="62" t="s">
        <v>168</v>
      </c>
    </row>
    <row r="42" spans="1:3" ht="24" customHeight="1" x14ac:dyDescent="0.2">
      <c r="B42" s="70" t="s">
        <v>297</v>
      </c>
    </row>
    <row r="43" spans="1:3" ht="41.25" customHeight="1" x14ac:dyDescent="0.2">
      <c r="B43" s="70" t="s">
        <v>174</v>
      </c>
    </row>
    <row r="44" spans="1:3" ht="9.75" customHeight="1" x14ac:dyDescent="0.2">
      <c r="B44" s="101"/>
    </row>
    <row r="45" spans="1:3" ht="36.75" customHeight="1" x14ac:dyDescent="0.2">
      <c r="B45" s="69" t="s">
        <v>164</v>
      </c>
    </row>
    <row r="46" spans="1:3" ht="11.25" customHeight="1" x14ac:dyDescent="0.2">
      <c r="B46" s="62"/>
    </row>
    <row r="47" spans="1:3" ht="18" customHeight="1" x14ac:dyDescent="0.35">
      <c r="A47" s="402" t="s">
        <v>170</v>
      </c>
      <c r="B47" s="402"/>
      <c r="C47" s="403"/>
    </row>
    <row r="48" spans="1:3" ht="20.25" customHeight="1" x14ac:dyDescent="0.2">
      <c r="A48" s="68"/>
      <c r="B48" s="74" t="s">
        <v>298</v>
      </c>
    </row>
    <row r="49" spans="1:3" ht="6.75" customHeight="1" x14ac:dyDescent="0.2">
      <c r="A49" s="64"/>
      <c r="B49" s="64"/>
    </row>
    <row r="50" spans="1:3" ht="15" customHeight="1" x14ac:dyDescent="0.35">
      <c r="A50" s="404" t="s">
        <v>51</v>
      </c>
      <c r="B50" s="404"/>
      <c r="C50" s="403"/>
    </row>
    <row r="51" spans="1:3" ht="15.95" customHeight="1" x14ac:dyDescent="0.2">
      <c r="A51" s="68"/>
      <c r="B51" s="74" t="str">
        <f>"la correction intervient après une erreur manuscrite sur la licence "&amp;Menu!B7&amp;" (Nom, prénom, etc…)"</f>
        <v>la correction intervient après une erreur manuscrite sur la licence 2025 (Nom, prénom, etc…)</v>
      </c>
    </row>
    <row r="52" spans="1:3" ht="6.75" customHeight="1" x14ac:dyDescent="0.2">
      <c r="A52" s="68"/>
      <c r="B52" s="74"/>
    </row>
    <row r="53" spans="1:3" ht="15.95" customHeight="1" x14ac:dyDescent="0.35">
      <c r="A53" s="407" t="s">
        <v>63</v>
      </c>
      <c r="B53" s="408"/>
      <c r="C53" s="408"/>
    </row>
    <row r="54" spans="1:3" ht="15.95" customHeight="1" x14ac:dyDescent="0.2">
      <c r="A54" s="68"/>
      <c r="B54" s="68" t="s">
        <v>171</v>
      </c>
    </row>
    <row r="55" spans="1:3" ht="24" customHeight="1" x14ac:dyDescent="0.2">
      <c r="A55" s="68"/>
      <c r="B55" s="62" t="s">
        <v>172</v>
      </c>
    </row>
    <row r="56" spans="1:3" ht="15.75" x14ac:dyDescent="0.2">
      <c r="A56" s="68"/>
      <c r="B56" s="62" t="s">
        <v>173</v>
      </c>
    </row>
    <row r="58" spans="1:3" ht="23.25" x14ac:dyDescent="0.35">
      <c r="A58" s="405" t="s">
        <v>169</v>
      </c>
      <c r="B58" s="405"/>
      <c r="C58" s="406"/>
    </row>
    <row r="59" spans="1:3" ht="47.25" x14ac:dyDescent="0.2">
      <c r="B59" s="102" t="s">
        <v>191</v>
      </c>
    </row>
    <row r="60" spans="1:3" ht="15.75" x14ac:dyDescent="0.2">
      <c r="B60" s="65"/>
    </row>
  </sheetData>
  <sheetProtection selectLockedCells="1" selectUnlockedCells="1"/>
  <mergeCells count="9">
    <mergeCell ref="A47:C47"/>
    <mergeCell ref="A50:C50"/>
    <mergeCell ref="A58:C58"/>
    <mergeCell ref="A53:C53"/>
    <mergeCell ref="A2:C2"/>
    <mergeCell ref="A4:C4"/>
    <mergeCell ref="A24:C24"/>
    <mergeCell ref="A38:C38"/>
    <mergeCell ref="A17:C17"/>
  </mergeCells>
  <printOptions horizontalCentered="1"/>
  <pageMargins left="0" right="0" top="0.78740157480314965" bottom="0.19685039370078741" header="0.51181102362204722" footer="0.51181102362204722"/>
  <pageSetup paperSize="9" scale="90"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1"/>
  <dimension ref="A1:I54"/>
  <sheetViews>
    <sheetView showGridLines="0" view="pageBreakPreview" topLeftCell="A30" zoomScale="80" zoomScaleSheetLayoutView="80" workbookViewId="0">
      <selection activeCell="A10" sqref="A10:H10"/>
    </sheetView>
  </sheetViews>
  <sheetFormatPr baseColWidth="10" defaultColWidth="11.42578125" defaultRowHeight="12.75" x14ac:dyDescent="0.2"/>
  <cols>
    <col min="1" max="1" width="13.7109375" style="85" customWidth="1"/>
    <col min="2" max="2" width="6.7109375" style="85" customWidth="1"/>
    <col min="3" max="3" width="16.7109375" style="85" customWidth="1"/>
    <col min="4" max="4" width="8.7109375" style="85" customWidth="1"/>
    <col min="5" max="5" width="21.7109375" style="85" customWidth="1"/>
    <col min="6" max="6" width="11.28515625" style="85" customWidth="1"/>
    <col min="7" max="7" width="16.7109375" style="85" customWidth="1"/>
    <col min="8" max="8" width="6.28515625" style="85" customWidth="1"/>
    <col min="9" max="16384" width="11.42578125" style="85"/>
  </cols>
  <sheetData>
    <row r="1" spans="1:9" ht="18.75" customHeight="1" x14ac:dyDescent="0.2">
      <c r="A1" s="463" t="s">
        <v>159</v>
      </c>
      <c r="B1" s="463"/>
      <c r="C1" s="463"/>
      <c r="D1" s="463"/>
      <c r="E1" s="463"/>
      <c r="F1" s="463"/>
      <c r="G1" s="463"/>
      <c r="H1" s="463"/>
      <c r="I1" s="153"/>
    </row>
    <row r="2" spans="1:9" ht="18.75" customHeight="1" x14ac:dyDescent="0.2">
      <c r="A2" s="464" t="s">
        <v>158</v>
      </c>
      <c r="B2" s="464"/>
      <c r="C2" s="464"/>
      <c r="D2" s="464"/>
      <c r="E2" s="464"/>
      <c r="F2" s="464"/>
      <c r="G2" s="464"/>
      <c r="H2" s="464"/>
      <c r="I2" s="153"/>
    </row>
    <row r="3" spans="1:9" ht="3.75" customHeight="1" x14ac:dyDescent="0.2"/>
    <row r="4" spans="1:9" ht="25.5" customHeight="1" x14ac:dyDescent="0.25">
      <c r="A4" s="465" t="str">
        <f>"DEMANDE DE LICENCE "&amp;Menu!B7</f>
        <v>DEMANDE DE LICENCE 2025</v>
      </c>
      <c r="B4" s="466"/>
      <c r="C4" s="466"/>
      <c r="D4" s="466"/>
      <c r="E4" s="466"/>
      <c r="F4" s="466"/>
      <c r="G4" s="466"/>
      <c r="H4" s="466"/>
      <c r="I4" s="132"/>
    </row>
    <row r="5" spans="1:9" ht="30" customHeight="1" x14ac:dyDescent="0.2">
      <c r="A5" s="470" t="s">
        <v>285</v>
      </c>
      <c r="B5" s="471"/>
      <c r="C5" s="471"/>
      <c r="D5" s="471"/>
      <c r="E5" s="471"/>
      <c r="F5" s="471"/>
      <c r="G5" s="471"/>
      <c r="H5" s="471"/>
    </row>
    <row r="6" spans="1:9" ht="39.950000000000003" customHeight="1" x14ac:dyDescent="0.2">
      <c r="A6" s="84" t="s">
        <v>152</v>
      </c>
      <c r="B6" s="472">
        <f>Menu!$B$4</f>
        <v>0</v>
      </c>
      <c r="C6" s="473"/>
      <c r="D6" s="84" t="s">
        <v>2</v>
      </c>
      <c r="E6" s="474" t="str">
        <f>IF(B6=0,"",VLOOKUP(B6,Clubs!A1:B72,2,0))</f>
        <v/>
      </c>
      <c r="F6" s="475"/>
      <c r="G6" s="475"/>
      <c r="H6" s="475"/>
    </row>
    <row r="7" spans="1:9" ht="5.0999999999999996" customHeight="1" x14ac:dyDescent="0.2"/>
    <row r="8" spans="1:9" ht="35.1" customHeight="1" x14ac:dyDescent="0.3">
      <c r="A8" s="82" t="str">
        <f>"N° du Club en "&amp;Menu!J1</f>
        <v>N° du Club en 2024</v>
      </c>
      <c r="B8" s="478"/>
      <c r="C8" s="479"/>
      <c r="E8" s="476" t="str">
        <f>"Fournir OBLIGATOIREMENT une mutation si il y un changement de club en "&amp;Menu!B7</f>
        <v>Fournir OBLIGATOIREMENT une mutation si il y un changement de club en 2025</v>
      </c>
      <c r="F8" s="477"/>
      <c r="G8" s="477"/>
      <c r="H8" s="477"/>
    </row>
    <row r="9" spans="1:9" ht="5.0999999999999996" customHeight="1" x14ac:dyDescent="0.2"/>
    <row r="10" spans="1:9" ht="23.25" customHeight="1" x14ac:dyDescent="0.25">
      <c r="A10" s="467"/>
      <c r="B10" s="417"/>
      <c r="C10" s="417"/>
      <c r="D10" s="417"/>
      <c r="E10" s="417"/>
      <c r="F10" s="417"/>
      <c r="G10" s="417"/>
      <c r="H10" s="417"/>
    </row>
    <row r="11" spans="1:9" ht="9.9499999999999993" customHeight="1" x14ac:dyDescent="0.25">
      <c r="B11" s="154"/>
      <c r="C11" s="468" t="s">
        <v>160</v>
      </c>
      <c r="D11" s="469"/>
      <c r="E11" s="469"/>
      <c r="F11" s="469"/>
      <c r="G11" s="155"/>
      <c r="H11" s="155"/>
    </row>
    <row r="12" spans="1:9" ht="5.0999999999999996" customHeight="1" x14ac:dyDescent="0.2">
      <c r="E12" s="156"/>
      <c r="F12" s="156"/>
      <c r="G12" s="156"/>
      <c r="H12" s="156"/>
    </row>
    <row r="13" spans="1:9" ht="18" customHeight="1" x14ac:dyDescent="0.2">
      <c r="A13" s="157" t="s">
        <v>16</v>
      </c>
      <c r="B13" s="422"/>
      <c r="C13" s="423"/>
      <c r="D13" s="424"/>
      <c r="E13" s="158"/>
      <c r="F13" s="158"/>
      <c r="G13" s="158"/>
      <c r="H13" s="132"/>
    </row>
    <row r="14" spans="1:9" ht="5.0999999999999996" customHeight="1" x14ac:dyDescent="0.2">
      <c r="A14" s="157"/>
      <c r="E14" s="158"/>
      <c r="F14" s="158"/>
      <c r="G14" s="158"/>
      <c r="H14" s="132"/>
    </row>
    <row r="15" spans="1:9" ht="18" customHeight="1" x14ac:dyDescent="0.25">
      <c r="A15" s="157" t="s">
        <v>6</v>
      </c>
      <c r="B15" s="422"/>
      <c r="C15" s="423"/>
      <c r="D15" s="424"/>
      <c r="E15" s="159" t="s">
        <v>15</v>
      </c>
      <c r="F15" s="425"/>
      <c r="G15" s="426"/>
      <c r="H15" s="427"/>
    </row>
    <row r="16" spans="1:9" ht="5.0999999999999996" customHeight="1" x14ac:dyDescent="0.2"/>
    <row r="17" spans="1:8" ht="18" customHeight="1" x14ac:dyDescent="0.2">
      <c r="A17" s="157" t="s">
        <v>12</v>
      </c>
      <c r="B17" s="430"/>
      <c r="C17" s="431"/>
      <c r="D17" s="431"/>
      <c r="E17" s="431"/>
      <c r="F17" s="431"/>
      <c r="G17" s="432"/>
    </row>
    <row r="18" spans="1:8" ht="5.0999999999999996" customHeight="1" x14ac:dyDescent="0.2">
      <c r="A18" s="157"/>
    </row>
    <row r="19" spans="1:8" ht="18" customHeight="1" x14ac:dyDescent="0.25">
      <c r="A19" s="157" t="s">
        <v>11</v>
      </c>
      <c r="B19" s="428"/>
      <c r="C19" s="429"/>
      <c r="D19" s="149" t="s">
        <v>5</v>
      </c>
      <c r="E19" s="430"/>
      <c r="F19" s="431"/>
      <c r="G19" s="432"/>
      <c r="H19" s="132"/>
    </row>
    <row r="20" spans="1:8" ht="5.0999999999999996" customHeight="1" x14ac:dyDescent="0.2"/>
    <row r="21" spans="1:8" ht="18" customHeight="1" x14ac:dyDescent="0.25">
      <c r="A21" s="160"/>
      <c r="B21" s="437"/>
      <c r="C21" s="417"/>
      <c r="E21" s="149" t="s">
        <v>10</v>
      </c>
      <c r="F21" s="428"/>
      <c r="G21" s="429"/>
    </row>
    <row r="22" spans="1:8" ht="5.0999999999999996" customHeight="1" x14ac:dyDescent="0.2"/>
    <row r="23" spans="1:8" ht="18" customHeight="1" x14ac:dyDescent="0.2">
      <c r="A23" s="161" t="s">
        <v>8</v>
      </c>
      <c r="B23" s="438"/>
      <c r="C23" s="439"/>
      <c r="D23" s="439"/>
      <c r="E23" s="440"/>
      <c r="G23" s="132"/>
      <c r="H23" s="162"/>
    </row>
    <row r="24" spans="1:8" ht="5.0999999999999996" customHeight="1" x14ac:dyDescent="0.2">
      <c r="B24" s="132"/>
      <c r="C24" s="163"/>
      <c r="D24" s="163"/>
      <c r="E24" s="163"/>
      <c r="G24" s="132"/>
      <c r="H24" s="162"/>
    </row>
    <row r="25" spans="1:8" ht="18" customHeight="1" x14ac:dyDescent="0.25">
      <c r="A25" s="161" t="s">
        <v>162</v>
      </c>
      <c r="B25" s="487"/>
      <c r="C25" s="457"/>
      <c r="D25" s="149" t="s">
        <v>124</v>
      </c>
      <c r="E25" s="83"/>
      <c r="G25" s="132"/>
      <c r="H25" s="162"/>
    </row>
    <row r="26" spans="1:8" ht="18" customHeight="1" x14ac:dyDescent="0.2">
      <c r="A26" s="164"/>
      <c r="B26" s="164"/>
      <c r="C26" s="164"/>
      <c r="D26" s="164"/>
      <c r="E26" s="436" t="s">
        <v>161</v>
      </c>
      <c r="F26" s="436"/>
      <c r="G26" s="488"/>
      <c r="H26" s="489"/>
    </row>
    <row r="27" spans="1:8" ht="24.95" customHeight="1" x14ac:dyDescent="0.2">
      <c r="A27" s="139"/>
      <c r="B27" s="490" t="s">
        <v>272</v>
      </c>
      <c r="C27" s="490"/>
      <c r="D27" s="490"/>
      <c r="E27" s="490"/>
      <c r="F27" s="490"/>
      <c r="G27" s="490"/>
      <c r="H27" s="280"/>
    </row>
    <row r="28" spans="1:8" ht="21.75" customHeight="1" x14ac:dyDescent="0.2">
      <c r="A28" s="139"/>
      <c r="B28" s="490" t="s">
        <v>274</v>
      </c>
      <c r="C28" s="490"/>
      <c r="D28" s="490"/>
      <c r="E28" s="490"/>
      <c r="F28" s="490"/>
      <c r="G28" s="490"/>
      <c r="H28" s="280"/>
    </row>
    <row r="29" spans="1:8" ht="10.5" customHeight="1" x14ac:dyDescent="0.2">
      <c r="A29" s="139"/>
      <c r="B29" s="281"/>
      <c r="C29" s="281"/>
      <c r="D29" s="281"/>
      <c r="E29" s="281"/>
      <c r="F29" s="281"/>
      <c r="G29" s="281"/>
      <c r="H29" s="280"/>
    </row>
    <row r="30" spans="1:8" ht="12" customHeight="1" x14ac:dyDescent="0.2">
      <c r="A30" s="282" t="s">
        <v>275</v>
      </c>
      <c r="B30" s="281"/>
      <c r="C30" s="281"/>
      <c r="D30" s="281"/>
      <c r="E30" s="281"/>
      <c r="F30" s="281"/>
      <c r="G30" s="281"/>
      <c r="H30" s="280"/>
    </row>
    <row r="31" spans="1:8" ht="35.1" customHeight="1" x14ac:dyDescent="0.2">
      <c r="A31" s="139"/>
      <c r="B31" s="491" t="s">
        <v>276</v>
      </c>
      <c r="C31" s="491"/>
      <c r="D31" s="491"/>
      <c r="E31" s="491"/>
      <c r="F31" s="491"/>
      <c r="G31" s="491"/>
      <c r="H31" s="280"/>
    </row>
    <row r="32" spans="1:8" ht="12" customHeight="1" x14ac:dyDescent="0.2">
      <c r="A32" s="139"/>
      <c r="B32" s="491" t="s">
        <v>277</v>
      </c>
      <c r="C32" s="491"/>
      <c r="D32" s="491"/>
      <c r="E32" s="491"/>
      <c r="F32" s="491"/>
      <c r="G32" s="491"/>
      <c r="H32" s="280"/>
    </row>
    <row r="33" spans="1:8" ht="24" customHeight="1" x14ac:dyDescent="0.2">
      <c r="A33" s="282" t="s">
        <v>279</v>
      </c>
    </row>
    <row r="34" spans="1:8" ht="12" customHeight="1" x14ac:dyDescent="0.2">
      <c r="A34" s="492" t="s">
        <v>278</v>
      </c>
      <c r="B34" s="493"/>
      <c r="C34" s="493"/>
      <c r="D34" s="493"/>
      <c r="E34" s="493"/>
      <c r="F34" s="493"/>
      <c r="G34" s="493"/>
      <c r="H34" s="494"/>
    </row>
    <row r="35" spans="1:8" s="287" customFormat="1" ht="37.5" customHeight="1" x14ac:dyDescent="0.2">
      <c r="A35" s="286"/>
      <c r="B35" s="495" t="s">
        <v>155</v>
      </c>
      <c r="C35" s="496"/>
      <c r="D35" s="496"/>
      <c r="E35" s="496"/>
      <c r="F35" s="496"/>
      <c r="G35" s="496"/>
      <c r="H35" s="140"/>
    </row>
    <row r="36" spans="1:8" s="288" customFormat="1" ht="15" customHeight="1" x14ac:dyDescent="0.25">
      <c r="A36" s="480" t="s">
        <v>7</v>
      </c>
      <c r="B36" s="481"/>
      <c r="C36" s="481"/>
      <c r="D36" s="481"/>
      <c r="E36" s="481"/>
      <c r="F36" s="481"/>
      <c r="G36" s="481"/>
      <c r="H36" s="482"/>
    </row>
    <row r="37" spans="1:8" ht="12" customHeight="1" x14ac:dyDescent="0.25">
      <c r="A37" s="134"/>
      <c r="B37" s="483" t="s">
        <v>156</v>
      </c>
      <c r="C37" s="484"/>
      <c r="D37" s="484"/>
      <c r="E37" s="484"/>
      <c r="F37" s="484"/>
      <c r="G37" s="484"/>
      <c r="H37" s="141"/>
    </row>
    <row r="38" spans="1:8" x14ac:dyDescent="0.2">
      <c r="A38" s="139"/>
      <c r="B38" s="142"/>
      <c r="C38" s="142"/>
      <c r="D38" s="142"/>
      <c r="E38" s="142"/>
      <c r="F38" s="142"/>
      <c r="H38" s="143"/>
    </row>
    <row r="39" spans="1:8" ht="15.75" customHeight="1" x14ac:dyDescent="0.2">
      <c r="A39" s="282" t="s">
        <v>280</v>
      </c>
      <c r="B39" s="142"/>
      <c r="C39" s="142"/>
      <c r="D39" s="142"/>
      <c r="E39" s="142"/>
      <c r="F39" s="142"/>
      <c r="H39" s="143"/>
    </row>
    <row r="40" spans="1:8" ht="14.1" customHeight="1" x14ac:dyDescent="0.25">
      <c r="A40" s="146" t="s">
        <v>154</v>
      </c>
      <c r="B40" s="441"/>
      <c r="C40" s="442"/>
      <c r="D40" s="443"/>
      <c r="E40" s="443"/>
      <c r="F40" s="443"/>
      <c r="G40" s="429"/>
      <c r="H40" s="147"/>
    </row>
    <row r="41" spans="1:8" ht="26.1" customHeight="1" x14ac:dyDescent="0.2">
      <c r="A41" s="444" t="s">
        <v>150</v>
      </c>
      <c r="B41" s="445"/>
      <c r="C41" s="445"/>
      <c r="D41" s="445"/>
      <c r="E41" s="445"/>
      <c r="F41" s="445"/>
      <c r="G41" s="445"/>
      <c r="H41" s="446"/>
    </row>
    <row r="42" spans="1:8" ht="14.1" customHeight="1" x14ac:dyDescent="0.2">
      <c r="A42" s="485" t="s">
        <v>281</v>
      </c>
      <c r="B42" s="486"/>
      <c r="C42" s="486"/>
      <c r="D42" s="486"/>
      <c r="E42" s="486"/>
      <c r="F42" s="486"/>
      <c r="G42" s="486"/>
      <c r="H42" s="283"/>
    </row>
    <row r="43" spans="1:8" ht="16.5" customHeight="1" x14ac:dyDescent="0.2">
      <c r="A43" s="285" t="s">
        <v>282</v>
      </c>
      <c r="B43" s="433"/>
      <c r="C43" s="434"/>
      <c r="D43" s="434"/>
      <c r="E43" s="434"/>
      <c r="F43" s="434"/>
      <c r="G43" s="435"/>
      <c r="H43" s="283"/>
    </row>
    <row r="44" spans="1:8" ht="14.1" customHeight="1" x14ac:dyDescent="0.2">
      <c r="A44" s="285" t="s">
        <v>283</v>
      </c>
      <c r="B44" s="433"/>
      <c r="C44" s="434"/>
      <c r="D44" s="434"/>
      <c r="E44" s="434"/>
      <c r="F44" s="434"/>
      <c r="G44" s="435"/>
      <c r="H44" s="283"/>
    </row>
    <row r="45" spans="1:8" ht="5.0999999999999996" customHeight="1" x14ac:dyDescent="0.2">
      <c r="A45" s="285"/>
      <c r="B45" s="284"/>
      <c r="C45" s="284"/>
      <c r="D45" s="284"/>
      <c r="E45" s="284"/>
      <c r="F45" s="284"/>
      <c r="G45" s="284"/>
      <c r="H45" s="283"/>
    </row>
    <row r="46" spans="1:8" ht="5.0999999999999996" customHeight="1" x14ac:dyDescent="0.25">
      <c r="A46" s="416"/>
      <c r="B46" s="417"/>
      <c r="C46" s="417"/>
      <c r="D46" s="417"/>
      <c r="E46" s="417"/>
      <c r="F46" s="417"/>
      <c r="G46" s="417"/>
      <c r="H46" s="418"/>
    </row>
    <row r="47" spans="1:8" ht="5.0999999999999996" customHeight="1" x14ac:dyDescent="0.25">
      <c r="A47" s="416"/>
      <c r="B47" s="417"/>
      <c r="C47" s="417"/>
      <c r="D47" s="417"/>
      <c r="E47" s="417"/>
      <c r="F47" s="417"/>
      <c r="G47" s="417"/>
      <c r="H47" s="418"/>
    </row>
    <row r="48" spans="1:8" ht="50.25" customHeight="1" x14ac:dyDescent="0.25">
      <c r="A48" s="136"/>
      <c r="B48" s="89"/>
      <c r="C48" s="453" t="s">
        <v>286</v>
      </c>
      <c r="D48" s="454"/>
      <c r="E48" s="455"/>
      <c r="F48" s="456"/>
      <c r="G48" s="457"/>
      <c r="H48" s="148"/>
    </row>
    <row r="49" spans="1:8" ht="5.0999999999999996" customHeight="1" thickBot="1" x14ac:dyDescent="0.3">
      <c r="A49" s="419"/>
      <c r="B49" s="420"/>
      <c r="C49" s="420"/>
      <c r="D49" s="420"/>
      <c r="E49" s="420"/>
      <c r="F49" s="420"/>
      <c r="G49" s="420"/>
      <c r="H49" s="421"/>
    </row>
    <row r="50" spans="1:8" ht="6.75" customHeight="1" x14ac:dyDescent="0.2"/>
    <row r="51" spans="1:8" ht="52.5" customHeight="1" x14ac:dyDescent="0.2">
      <c r="A51" s="461" t="s">
        <v>284</v>
      </c>
      <c r="B51" s="462"/>
      <c r="C51" s="462"/>
      <c r="D51" s="462"/>
      <c r="E51" s="462"/>
      <c r="F51" s="462"/>
      <c r="G51" s="462"/>
      <c r="H51" s="462"/>
    </row>
    <row r="52" spans="1:8" ht="15" x14ac:dyDescent="0.25">
      <c r="E52" s="458" t="s">
        <v>4</v>
      </c>
      <c r="F52" s="459"/>
      <c r="G52" s="460"/>
      <c r="H52" s="157"/>
    </row>
    <row r="53" spans="1:8" ht="45" customHeight="1" x14ac:dyDescent="0.25">
      <c r="E53" s="447"/>
      <c r="F53" s="448"/>
      <c r="G53" s="449"/>
      <c r="H53" s="157"/>
    </row>
    <row r="54" spans="1:8" ht="15" x14ac:dyDescent="0.25">
      <c r="E54" s="450" t="s">
        <v>3</v>
      </c>
      <c r="F54" s="451"/>
      <c r="G54" s="452"/>
      <c r="H54" s="157"/>
    </row>
  </sheetData>
  <sheetProtection selectLockedCells="1"/>
  <mergeCells count="44">
    <mergeCell ref="A36:H36"/>
    <mergeCell ref="B37:G37"/>
    <mergeCell ref="A42:G42"/>
    <mergeCell ref="B43:G43"/>
    <mergeCell ref="B25:C25"/>
    <mergeCell ref="G26:H26"/>
    <mergeCell ref="B27:G27"/>
    <mergeCell ref="B28:G28"/>
    <mergeCell ref="B31:G31"/>
    <mergeCell ref="B32:G32"/>
    <mergeCell ref="A34:H34"/>
    <mergeCell ref="B35:G35"/>
    <mergeCell ref="A1:H1"/>
    <mergeCell ref="A2:H2"/>
    <mergeCell ref="A4:H4"/>
    <mergeCell ref="A10:H10"/>
    <mergeCell ref="C11:F11"/>
    <mergeCell ref="A5:H5"/>
    <mergeCell ref="B6:C6"/>
    <mergeCell ref="E6:H6"/>
    <mergeCell ref="E8:H8"/>
    <mergeCell ref="B8:C8"/>
    <mergeCell ref="E53:G53"/>
    <mergeCell ref="E54:G54"/>
    <mergeCell ref="C48:E48"/>
    <mergeCell ref="F48:G48"/>
    <mergeCell ref="E52:G52"/>
    <mergeCell ref="A51:H51"/>
    <mergeCell ref="A46:H46"/>
    <mergeCell ref="A47:H47"/>
    <mergeCell ref="A49:H49"/>
    <mergeCell ref="B13:D13"/>
    <mergeCell ref="F15:H15"/>
    <mergeCell ref="B19:C19"/>
    <mergeCell ref="B15:D15"/>
    <mergeCell ref="B17:G17"/>
    <mergeCell ref="B44:G44"/>
    <mergeCell ref="E19:G19"/>
    <mergeCell ref="E26:F26"/>
    <mergeCell ref="B21:C21"/>
    <mergeCell ref="F21:G21"/>
    <mergeCell ref="B23:E23"/>
    <mergeCell ref="B40:G40"/>
    <mergeCell ref="A41:H41"/>
  </mergeCells>
  <printOptions horizontalCentered="1"/>
  <pageMargins left="0" right="0" top="0" bottom="0" header="0" footer="0"/>
  <pageSetup paperSize="9" scale="90" firstPageNumber="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245" r:id="rId4" name="Check Box 173">
              <controlPr defaultSize="0" autoFill="0" autoLine="0" autoPict="0">
                <anchor moveWithCells="1">
                  <from>
                    <xdr:col>9</xdr:col>
                    <xdr:colOff>0</xdr:colOff>
                    <xdr:row>27</xdr:row>
                    <xdr:rowOff>228600</xdr:rowOff>
                  </from>
                  <to>
                    <xdr:col>9</xdr:col>
                    <xdr:colOff>304800</xdr:colOff>
                    <xdr:row>29</xdr:row>
                    <xdr:rowOff>28575</xdr:rowOff>
                  </to>
                </anchor>
              </controlPr>
            </control>
          </mc:Choice>
        </mc:AlternateContent>
        <mc:AlternateContent xmlns:mc="http://schemas.openxmlformats.org/markup-compatibility/2006">
          <mc:Choice Requires="x14">
            <control shapeId="3247" r:id="rId5" name="Check Box 175">
              <controlPr defaultSize="0" autoFill="0" autoLine="0" autoPict="0">
                <anchor moveWithCells="1">
                  <from>
                    <xdr:col>0</xdr:col>
                    <xdr:colOff>666750</xdr:colOff>
                    <xdr:row>29</xdr:row>
                    <xdr:rowOff>142875</xdr:rowOff>
                  </from>
                  <to>
                    <xdr:col>1</xdr:col>
                    <xdr:colOff>66675</xdr:colOff>
                    <xdr:row>30</xdr:row>
                    <xdr:rowOff>209550</xdr:rowOff>
                  </to>
                </anchor>
              </controlPr>
            </control>
          </mc:Choice>
        </mc:AlternateContent>
        <mc:AlternateContent xmlns:mc="http://schemas.openxmlformats.org/markup-compatibility/2006">
          <mc:Choice Requires="x14">
            <control shapeId="3248" r:id="rId6" name="Check Box 176">
              <controlPr defaultSize="0" autoFill="0" autoLine="0" autoPict="0">
                <anchor moveWithCells="1">
                  <from>
                    <xdr:col>9</xdr:col>
                    <xdr:colOff>0</xdr:colOff>
                    <xdr:row>31</xdr:row>
                    <xdr:rowOff>38100</xdr:rowOff>
                  </from>
                  <to>
                    <xdr:col>9</xdr:col>
                    <xdr:colOff>304800</xdr:colOff>
                    <xdr:row>32</xdr:row>
                    <xdr:rowOff>114300</xdr:rowOff>
                  </to>
                </anchor>
              </controlPr>
            </control>
          </mc:Choice>
        </mc:AlternateContent>
        <mc:AlternateContent xmlns:mc="http://schemas.openxmlformats.org/markup-compatibility/2006">
          <mc:Choice Requires="x14">
            <control shapeId="3249" r:id="rId7" name="Check Box 177">
              <controlPr defaultSize="0" autoFill="0" autoLine="0" autoPict="0">
                <anchor moveWithCells="1">
                  <from>
                    <xdr:col>9</xdr:col>
                    <xdr:colOff>0</xdr:colOff>
                    <xdr:row>29</xdr:row>
                    <xdr:rowOff>85725</xdr:rowOff>
                  </from>
                  <to>
                    <xdr:col>9</xdr:col>
                    <xdr:colOff>304800</xdr:colOff>
                    <xdr:row>30</xdr:row>
                    <xdr:rowOff>161925</xdr:rowOff>
                  </to>
                </anchor>
              </controlPr>
            </control>
          </mc:Choice>
        </mc:AlternateContent>
        <mc:AlternateContent xmlns:mc="http://schemas.openxmlformats.org/markup-compatibility/2006">
          <mc:Choice Requires="x14">
            <control shapeId="3250" r:id="rId8" name="Check Box 178">
              <controlPr defaultSize="0" autoFill="0" autoLine="0" autoPict="0">
                <anchor moveWithCells="1">
                  <from>
                    <xdr:col>0</xdr:col>
                    <xdr:colOff>676275</xdr:colOff>
                    <xdr:row>34</xdr:row>
                    <xdr:rowOff>9525</xdr:rowOff>
                  </from>
                  <to>
                    <xdr:col>0</xdr:col>
                    <xdr:colOff>876300</xdr:colOff>
                    <xdr:row>34</xdr:row>
                    <xdr:rowOff>209550</xdr:rowOff>
                  </to>
                </anchor>
              </controlPr>
            </control>
          </mc:Choice>
        </mc:AlternateContent>
        <mc:AlternateContent xmlns:mc="http://schemas.openxmlformats.org/markup-compatibility/2006">
          <mc:Choice Requires="x14">
            <control shapeId="3251" r:id="rId9" name="Check Box 179">
              <controlPr defaultSize="0" autoFill="0" autoLine="0" autoPict="0">
                <anchor moveWithCells="1">
                  <from>
                    <xdr:col>4</xdr:col>
                    <xdr:colOff>1209675</xdr:colOff>
                    <xdr:row>35</xdr:row>
                    <xdr:rowOff>0</xdr:rowOff>
                  </from>
                  <to>
                    <xdr:col>4</xdr:col>
                    <xdr:colOff>1400175</xdr:colOff>
                    <xdr:row>36</xdr:row>
                    <xdr:rowOff>0</xdr:rowOff>
                  </to>
                </anchor>
              </controlPr>
            </control>
          </mc:Choice>
        </mc:AlternateContent>
        <mc:AlternateContent xmlns:mc="http://schemas.openxmlformats.org/markup-compatibility/2006">
          <mc:Choice Requires="x14">
            <control shapeId="3252" r:id="rId10" name="Check Box 180">
              <controlPr defaultSize="0" autoFill="0" autoLine="0" autoPict="0">
                <anchor moveWithCells="1">
                  <from>
                    <xdr:col>0</xdr:col>
                    <xdr:colOff>676275</xdr:colOff>
                    <xdr:row>36</xdr:row>
                    <xdr:rowOff>9525</xdr:rowOff>
                  </from>
                  <to>
                    <xdr:col>0</xdr:col>
                    <xdr:colOff>876300</xdr:colOff>
                    <xdr:row>37</xdr:row>
                    <xdr:rowOff>47625</xdr:rowOff>
                  </to>
                </anchor>
              </controlPr>
            </control>
          </mc:Choice>
        </mc:AlternateContent>
        <mc:AlternateContent xmlns:mc="http://schemas.openxmlformats.org/markup-compatibility/2006">
          <mc:Choice Requires="x14">
            <control shapeId="3253" r:id="rId11" name="Check Box 181">
              <controlPr defaultSize="0" autoFill="0" autoLine="0" autoPict="0">
                <anchor moveWithCells="1">
                  <from>
                    <xdr:col>0</xdr:col>
                    <xdr:colOff>676275</xdr:colOff>
                    <xdr:row>26</xdr:row>
                    <xdr:rowOff>9525</xdr:rowOff>
                  </from>
                  <to>
                    <xdr:col>0</xdr:col>
                    <xdr:colOff>876300</xdr:colOff>
                    <xdr:row>26</xdr:row>
                    <xdr:rowOff>209550</xdr:rowOff>
                  </to>
                </anchor>
              </controlPr>
            </control>
          </mc:Choice>
        </mc:AlternateContent>
        <mc:AlternateContent xmlns:mc="http://schemas.openxmlformats.org/markup-compatibility/2006">
          <mc:Choice Requires="x14">
            <control shapeId="3254" r:id="rId12" name="Check Box 182">
              <controlPr defaultSize="0" autoFill="0" autoLine="0" autoPict="0">
                <anchor moveWithCells="1">
                  <from>
                    <xdr:col>0</xdr:col>
                    <xdr:colOff>676275</xdr:colOff>
                    <xdr:row>27</xdr:row>
                    <xdr:rowOff>9525</xdr:rowOff>
                  </from>
                  <to>
                    <xdr:col>0</xdr:col>
                    <xdr:colOff>876300</xdr:colOff>
                    <xdr:row>27</xdr:row>
                    <xdr:rowOff>209550</xdr:rowOff>
                  </to>
                </anchor>
              </controlPr>
            </control>
          </mc:Choice>
        </mc:AlternateContent>
        <mc:AlternateContent xmlns:mc="http://schemas.openxmlformats.org/markup-compatibility/2006">
          <mc:Choice Requires="x14">
            <control shapeId="3255" r:id="rId13" name="Check Box 183">
              <controlPr defaultSize="0" autoFill="0" autoLine="0" autoPict="0">
                <anchor moveWithCells="1">
                  <from>
                    <xdr:col>0</xdr:col>
                    <xdr:colOff>676275</xdr:colOff>
                    <xdr:row>30</xdr:row>
                    <xdr:rowOff>9525</xdr:rowOff>
                  </from>
                  <to>
                    <xdr:col>0</xdr:col>
                    <xdr:colOff>876300</xdr:colOff>
                    <xdr:row>30</xdr:row>
                    <xdr:rowOff>209550</xdr:rowOff>
                  </to>
                </anchor>
              </controlPr>
            </control>
          </mc:Choice>
        </mc:AlternateContent>
        <mc:AlternateContent xmlns:mc="http://schemas.openxmlformats.org/markup-compatibility/2006">
          <mc:Choice Requires="x14">
            <control shapeId="3256" r:id="rId14" name="Check Box 184">
              <controlPr defaultSize="0" autoFill="0" autoLine="0" autoPict="0">
                <anchor moveWithCells="1">
                  <from>
                    <xdr:col>0</xdr:col>
                    <xdr:colOff>676275</xdr:colOff>
                    <xdr:row>31</xdr:row>
                    <xdr:rowOff>9525</xdr:rowOff>
                  </from>
                  <to>
                    <xdr:col>0</xdr:col>
                    <xdr:colOff>876300</xdr:colOff>
                    <xdr:row>32</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20"/>
  <dimension ref="A1:BI189"/>
  <sheetViews>
    <sheetView view="pageBreakPreview" zoomScale="90" zoomScaleSheetLayoutView="90" workbookViewId="0">
      <selection activeCell="F39" sqref="F39"/>
    </sheetView>
  </sheetViews>
  <sheetFormatPr baseColWidth="10" defaultColWidth="10.7109375" defaultRowHeight="12.75" x14ac:dyDescent="0.2"/>
  <cols>
    <col min="1" max="1" width="13.7109375" style="75" customWidth="1"/>
    <col min="2" max="2" width="6.7109375" style="75" customWidth="1"/>
    <col min="3" max="3" width="16.7109375" style="75" customWidth="1"/>
    <col min="4" max="4" width="10.140625" style="75" customWidth="1"/>
    <col min="5" max="5" width="21.7109375" style="75" customWidth="1"/>
    <col min="6" max="6" width="11.28515625" style="75" customWidth="1"/>
    <col min="7" max="7" width="16.7109375" style="75" customWidth="1"/>
    <col min="8" max="8" width="5.5703125" style="75" customWidth="1"/>
    <col min="9" max="61" width="10.7109375" style="85" customWidth="1"/>
    <col min="62" max="16384" width="10.7109375" style="75"/>
  </cols>
  <sheetData>
    <row r="1" spans="1:11" s="85" customFormat="1" ht="25.5" customHeight="1" x14ac:dyDescent="0.2">
      <c r="A1" s="463" t="s">
        <v>157</v>
      </c>
      <c r="B1" s="463"/>
      <c r="C1" s="463"/>
      <c r="D1" s="463"/>
      <c r="E1" s="463"/>
      <c r="F1" s="463"/>
      <c r="G1" s="463"/>
      <c r="H1" s="463"/>
    </row>
    <row r="2" spans="1:11" s="85" customFormat="1" ht="20.25" customHeight="1" x14ac:dyDescent="0.2">
      <c r="A2" s="464" t="s">
        <v>158</v>
      </c>
      <c r="B2" s="464"/>
      <c r="C2" s="464"/>
      <c r="D2" s="464"/>
      <c r="E2" s="464"/>
      <c r="F2" s="464"/>
      <c r="G2" s="464"/>
      <c r="H2" s="464"/>
    </row>
    <row r="3" spans="1:11" s="85" customFormat="1" ht="5.25" customHeight="1" x14ac:dyDescent="0.2"/>
    <row r="4" spans="1:11" s="85" customFormat="1" ht="27.95" customHeight="1" x14ac:dyDescent="0.2">
      <c r="A4" s="78" t="s">
        <v>17</v>
      </c>
      <c r="B4" s="511">
        <f>Menu!$B$4</f>
        <v>0</v>
      </c>
      <c r="C4" s="512"/>
      <c r="D4" s="81" t="s">
        <v>2</v>
      </c>
      <c r="E4" s="513" t="str">
        <f>IF(B4=0,"",VLOOKUP(B4,Clubs!A1:C70,2,0))</f>
        <v/>
      </c>
      <c r="F4" s="514"/>
      <c r="G4" s="514"/>
      <c r="H4" s="515"/>
    </row>
    <row r="5" spans="1:11" s="85" customFormat="1" ht="5.0999999999999996" customHeight="1" x14ac:dyDescent="0.2">
      <c r="A5" s="79"/>
      <c r="B5" s="127"/>
      <c r="C5" s="128"/>
      <c r="D5" s="82"/>
      <c r="E5" s="129"/>
      <c r="F5" s="130"/>
      <c r="G5" s="130"/>
      <c r="H5" s="130"/>
    </row>
    <row r="6" spans="1:11" s="85" customFormat="1" ht="24.75" customHeight="1" x14ac:dyDescent="0.2">
      <c r="A6" s="80" t="str">
        <f>"N° du Club en "&amp;Menu!J1</f>
        <v>N° du Club en 2024</v>
      </c>
      <c r="B6" s="478"/>
      <c r="C6" s="479"/>
      <c r="D6" s="82"/>
      <c r="E6" s="516" t="str">
        <f>"Fournir OBLIGATOIREMENT une mutation si il y un changement de club en "&amp;Menu!B7</f>
        <v>Fournir OBLIGATOIREMENT une mutation si il y un changement de club en 2025</v>
      </c>
      <c r="F6" s="517"/>
      <c r="G6" s="517"/>
      <c r="H6" s="517"/>
    </row>
    <row r="7" spans="1:11" s="85" customFormat="1" ht="5.25" customHeight="1" x14ac:dyDescent="0.2"/>
    <row r="8" spans="1:11" s="85" customFormat="1" ht="15.75" customHeight="1" x14ac:dyDescent="0.2">
      <c r="A8" s="510" t="str">
        <f>"RENOUVELLEMENT DE LICENCE SAISON "&amp;Menu!B7</f>
        <v>RENOUVELLEMENT DE LICENCE SAISON 2025</v>
      </c>
      <c r="B8" s="510"/>
      <c r="C8" s="510"/>
      <c r="D8" s="510"/>
      <c r="E8" s="510"/>
      <c r="F8" s="510"/>
      <c r="G8" s="510"/>
      <c r="H8" s="510"/>
    </row>
    <row r="9" spans="1:11" s="85" customFormat="1" ht="6.75" customHeight="1" x14ac:dyDescent="0.2">
      <c r="A9" s="131"/>
      <c r="B9" s="132"/>
      <c r="C9" s="132"/>
      <c r="D9" s="132"/>
      <c r="E9" s="132"/>
      <c r="F9" s="132"/>
      <c r="G9" s="132"/>
      <c r="H9" s="133"/>
    </row>
    <row r="10" spans="1:11" s="85" customFormat="1" ht="15.95" customHeight="1" x14ac:dyDescent="0.2">
      <c r="A10" s="134" t="s">
        <v>151</v>
      </c>
      <c r="B10" s="132" t="s">
        <v>6</v>
      </c>
      <c r="C10" s="77"/>
      <c r="D10" s="132" t="s">
        <v>15</v>
      </c>
      <c r="E10" s="76"/>
      <c r="F10" s="132" t="s">
        <v>26</v>
      </c>
      <c r="G10" s="125"/>
      <c r="H10" s="135"/>
    </row>
    <row r="11" spans="1:11" s="85" customFormat="1" ht="5.0999999999999996" customHeight="1" x14ac:dyDescent="0.2">
      <c r="A11" s="136"/>
      <c r="C11" s="132"/>
      <c r="G11" s="137"/>
      <c r="H11" s="133"/>
    </row>
    <row r="12" spans="1:11" s="85" customFormat="1" ht="15.95" customHeight="1" x14ac:dyDescent="0.25">
      <c r="A12" s="134" t="s">
        <v>10</v>
      </c>
      <c r="B12" s="428"/>
      <c r="C12" s="429"/>
      <c r="F12" s="278" t="s">
        <v>125</v>
      </c>
      <c r="G12" s="77"/>
      <c r="H12" s="138"/>
    </row>
    <row r="13" spans="1:11" s="85" customFormat="1" ht="9.75" customHeight="1" x14ac:dyDescent="0.25">
      <c r="A13" s="134"/>
      <c r="B13" s="75"/>
      <c r="C13" s="276"/>
      <c r="E13" s="132"/>
      <c r="F13" s="87"/>
      <c r="G13" s="277"/>
      <c r="H13" s="148"/>
    </row>
    <row r="14" spans="1:11" s="85" customFormat="1" ht="15.95" customHeight="1" x14ac:dyDescent="0.25">
      <c r="A14" s="134" t="s">
        <v>269</v>
      </c>
      <c r="B14" s="75"/>
      <c r="C14" s="276" t="s">
        <v>270</v>
      </c>
      <c r="D14" s="279" t="s">
        <v>271</v>
      </c>
      <c r="E14" s="87" t="s">
        <v>273</v>
      </c>
      <c r="G14" s="277"/>
      <c r="H14" s="148"/>
    </row>
    <row r="15" spans="1:11" s="85" customFormat="1" ht="9" customHeight="1" x14ac:dyDescent="0.25">
      <c r="A15" s="134"/>
      <c r="B15" s="75"/>
      <c r="C15" s="276"/>
      <c r="D15" s="279"/>
      <c r="E15" s="87"/>
      <c r="G15" s="277"/>
      <c r="H15" s="148"/>
    </row>
    <row r="16" spans="1:11" s="85" customFormat="1" ht="24" customHeight="1" x14ac:dyDescent="0.2">
      <c r="A16" s="139"/>
      <c r="B16" s="490" t="s">
        <v>272</v>
      </c>
      <c r="C16" s="490"/>
      <c r="D16" s="490"/>
      <c r="E16" s="490"/>
      <c r="F16" s="490"/>
      <c r="G16" s="490"/>
      <c r="H16" s="280"/>
      <c r="K16" s="142"/>
    </row>
    <row r="17" spans="1:8" s="85" customFormat="1" ht="26.25" customHeight="1" x14ac:dyDescent="0.2">
      <c r="A17" s="139"/>
      <c r="B17" s="490" t="s">
        <v>274</v>
      </c>
      <c r="C17" s="490"/>
      <c r="D17" s="490"/>
      <c r="E17" s="490"/>
      <c r="F17" s="490"/>
      <c r="G17" s="490"/>
      <c r="H17" s="280"/>
    </row>
    <row r="18" spans="1:8" s="85" customFormat="1" ht="10.5" customHeight="1" x14ac:dyDescent="0.2">
      <c r="A18" s="139"/>
      <c r="B18" s="281"/>
      <c r="C18" s="281"/>
      <c r="D18" s="281"/>
      <c r="E18" s="281"/>
      <c r="F18" s="281"/>
      <c r="G18" s="281"/>
      <c r="H18" s="280"/>
    </row>
    <row r="19" spans="1:8" s="85" customFormat="1" ht="14.25" customHeight="1" x14ac:dyDescent="0.2">
      <c r="A19" s="282" t="s">
        <v>275</v>
      </c>
      <c r="B19" s="281"/>
      <c r="C19" s="281"/>
      <c r="D19" s="281"/>
      <c r="E19" s="281"/>
      <c r="F19" s="281"/>
      <c r="G19" s="281"/>
      <c r="H19" s="280"/>
    </row>
    <row r="20" spans="1:8" s="85" customFormat="1" ht="73.5" customHeight="1" x14ac:dyDescent="0.2">
      <c r="A20" s="139"/>
      <c r="B20" s="491" t="s">
        <v>276</v>
      </c>
      <c r="C20" s="491"/>
      <c r="D20" s="491"/>
      <c r="E20" s="491"/>
      <c r="F20" s="491"/>
      <c r="G20" s="491"/>
      <c r="H20" s="280"/>
    </row>
    <row r="21" spans="1:8" s="85" customFormat="1" ht="28.5" customHeight="1" x14ac:dyDescent="0.2">
      <c r="A21" s="139"/>
      <c r="B21" s="491" t="s">
        <v>277</v>
      </c>
      <c r="C21" s="491"/>
      <c r="D21" s="491"/>
      <c r="E21" s="491"/>
      <c r="F21" s="491"/>
      <c r="G21" s="491"/>
      <c r="H21" s="280"/>
    </row>
    <row r="22" spans="1:8" s="85" customFormat="1" ht="17.25" customHeight="1" x14ac:dyDescent="0.2">
      <c r="A22" s="282" t="s">
        <v>279</v>
      </c>
    </row>
    <row r="23" spans="1:8" s="85" customFormat="1" ht="12" customHeight="1" x14ac:dyDescent="0.2">
      <c r="A23" s="492" t="s">
        <v>278</v>
      </c>
      <c r="B23" s="493"/>
      <c r="C23" s="493"/>
      <c r="D23" s="493"/>
      <c r="E23" s="493"/>
      <c r="F23" s="493"/>
      <c r="G23" s="493"/>
      <c r="H23" s="494"/>
    </row>
    <row r="24" spans="1:8" s="85" customFormat="1" ht="39.950000000000003" customHeight="1" x14ac:dyDescent="0.2">
      <c r="A24" s="139"/>
      <c r="B24" s="495" t="s">
        <v>155</v>
      </c>
      <c r="C24" s="496"/>
      <c r="D24" s="496"/>
      <c r="E24" s="496"/>
      <c r="F24" s="496"/>
      <c r="G24" s="496"/>
      <c r="H24" s="140"/>
    </row>
    <row r="25" spans="1:8" s="85" customFormat="1" ht="15.95" customHeight="1" x14ac:dyDescent="0.2">
      <c r="A25" s="518" t="s">
        <v>7</v>
      </c>
      <c r="B25" s="519"/>
      <c r="C25" s="519"/>
      <c r="D25" s="519"/>
      <c r="E25" s="519"/>
      <c r="F25" s="519"/>
      <c r="G25" s="519"/>
      <c r="H25" s="520"/>
    </row>
    <row r="26" spans="1:8" s="85" customFormat="1" ht="29.25" customHeight="1" x14ac:dyDescent="0.25">
      <c r="A26" s="134"/>
      <c r="B26" s="483" t="s">
        <v>156</v>
      </c>
      <c r="C26" s="484"/>
      <c r="D26" s="484"/>
      <c r="E26" s="484"/>
      <c r="F26" s="484"/>
      <c r="G26" s="484"/>
      <c r="H26" s="141"/>
    </row>
    <row r="27" spans="1:8" s="85" customFormat="1" ht="7.5" customHeight="1" x14ac:dyDescent="0.2">
      <c r="A27" s="139"/>
      <c r="B27" s="142"/>
      <c r="C27" s="142"/>
      <c r="D27" s="142"/>
      <c r="E27" s="142"/>
      <c r="F27" s="142"/>
      <c r="H27" s="143"/>
    </row>
    <row r="28" spans="1:8" s="85" customFormat="1" ht="12" customHeight="1" x14ac:dyDescent="0.2">
      <c r="A28" s="282" t="s">
        <v>280</v>
      </c>
      <c r="B28" s="142"/>
      <c r="C28" s="142"/>
      <c r="D28" s="142"/>
      <c r="E28" s="142"/>
      <c r="F28" s="142"/>
      <c r="H28" s="143"/>
    </row>
    <row r="29" spans="1:8" s="85" customFormat="1" ht="28.5" customHeight="1" x14ac:dyDescent="0.25">
      <c r="A29" s="146" t="s">
        <v>154</v>
      </c>
      <c r="B29" s="441"/>
      <c r="C29" s="442"/>
      <c r="D29" s="443"/>
      <c r="E29" s="443"/>
      <c r="F29" s="443"/>
      <c r="G29" s="429"/>
      <c r="H29" s="147"/>
    </row>
    <row r="30" spans="1:8" s="85" customFormat="1" ht="28.5" customHeight="1" x14ac:dyDescent="0.2">
      <c r="A30" s="444" t="s">
        <v>150</v>
      </c>
      <c r="B30" s="445"/>
      <c r="C30" s="445"/>
      <c r="D30" s="445"/>
      <c r="E30" s="445"/>
      <c r="F30" s="445"/>
      <c r="G30" s="445"/>
      <c r="H30" s="446"/>
    </row>
    <row r="31" spans="1:8" s="85" customFormat="1" ht="15" customHeight="1" x14ac:dyDescent="0.2">
      <c r="A31" s="485" t="s">
        <v>281</v>
      </c>
      <c r="B31" s="486"/>
      <c r="C31" s="486"/>
      <c r="D31" s="486"/>
      <c r="E31" s="486"/>
      <c r="F31" s="486"/>
      <c r="G31" s="486"/>
      <c r="H31" s="283"/>
    </row>
    <row r="32" spans="1:8" s="85" customFormat="1" ht="16.5" customHeight="1" x14ac:dyDescent="0.2">
      <c r="A32" s="285" t="s">
        <v>282</v>
      </c>
      <c r="B32" s="433"/>
      <c r="C32" s="434"/>
      <c r="D32" s="434"/>
      <c r="E32" s="434"/>
      <c r="F32" s="434"/>
      <c r="G32" s="435"/>
      <c r="H32" s="283"/>
    </row>
    <row r="33" spans="1:11" s="85" customFormat="1" ht="18" customHeight="1" x14ac:dyDescent="0.2">
      <c r="A33" s="285" t="s">
        <v>283</v>
      </c>
      <c r="B33" s="433"/>
      <c r="C33" s="434"/>
      <c r="D33" s="434"/>
      <c r="E33" s="434"/>
      <c r="F33" s="434"/>
      <c r="G33" s="435"/>
      <c r="H33" s="283"/>
    </row>
    <row r="34" spans="1:11" s="85" customFormat="1" ht="12" customHeight="1" x14ac:dyDescent="0.2">
      <c r="A34" s="285"/>
      <c r="B34" s="284"/>
      <c r="C34" s="284"/>
      <c r="D34" s="284"/>
      <c r="E34" s="284"/>
      <c r="F34" s="284"/>
      <c r="G34" s="284"/>
      <c r="H34" s="283"/>
    </row>
    <row r="35" spans="1:11" s="85" customFormat="1" ht="23.1" customHeight="1" x14ac:dyDescent="0.25">
      <c r="A35" s="144"/>
      <c r="B35" s="499"/>
      <c r="C35" s="500"/>
      <c r="D35" s="521" t="s">
        <v>163</v>
      </c>
      <c r="E35" s="522"/>
      <c r="F35" s="524"/>
      <c r="G35" s="525"/>
      <c r="H35" s="143"/>
      <c r="K35" s="158"/>
    </row>
    <row r="36" spans="1:11" s="85" customFormat="1" ht="23.1" customHeight="1" thickBot="1" x14ac:dyDescent="0.3">
      <c r="A36" s="145"/>
      <c r="B36" s="499"/>
      <c r="C36" s="500"/>
      <c r="D36" s="523"/>
      <c r="E36" s="522"/>
      <c r="F36" s="526"/>
      <c r="G36" s="527"/>
      <c r="H36" s="143"/>
    </row>
    <row r="37" spans="1:11" s="85" customFormat="1" ht="6.75" customHeight="1" thickBot="1" x14ac:dyDescent="0.3">
      <c r="A37" s="497"/>
      <c r="B37" s="498"/>
      <c r="C37" s="498"/>
      <c r="D37" s="498"/>
      <c r="E37" s="498"/>
      <c r="F37" s="498"/>
      <c r="G37" s="498"/>
      <c r="H37" s="498"/>
    </row>
    <row r="38" spans="1:11" s="85" customFormat="1" ht="54.75" customHeight="1" x14ac:dyDescent="0.2">
      <c r="A38" s="461" t="s">
        <v>284</v>
      </c>
      <c r="B38" s="462"/>
      <c r="C38" s="462"/>
      <c r="D38" s="462"/>
      <c r="E38" s="462"/>
      <c r="F38" s="462"/>
      <c r="G38" s="462"/>
      <c r="H38" s="462"/>
    </row>
    <row r="39" spans="1:11" s="85" customFormat="1" ht="12.75" customHeight="1" x14ac:dyDescent="0.25">
      <c r="A39" s="503" t="s">
        <v>126</v>
      </c>
      <c r="B39" s="504"/>
      <c r="C39" s="505" t="s">
        <v>153</v>
      </c>
      <c r="D39" s="506" t="str">
        <f>VLOOKUP(Menu!B7,base,9,0)&amp;" et avant"</f>
        <v>1965 et avant</v>
      </c>
      <c r="E39" s="507"/>
      <c r="F39" s="126" t="s">
        <v>23</v>
      </c>
      <c r="G39" s="508" t="str">
        <f>VLOOKUP(Menu!B7,base,5,0)&amp;" et "&amp;VLOOKUP(Menu!B7,base,6,0)</f>
        <v>2008 et 2010</v>
      </c>
      <c r="H39" s="509"/>
    </row>
    <row r="40" spans="1:11" s="85" customFormat="1" ht="11.25" customHeight="1" x14ac:dyDescent="0.25">
      <c r="A40" s="454"/>
      <c r="B40" s="504"/>
      <c r="C40" s="505"/>
      <c r="D40" s="507"/>
      <c r="E40" s="507"/>
      <c r="F40" s="126" t="s">
        <v>22</v>
      </c>
      <c r="G40" s="508" t="str">
        <f>VLOOKUP(Menu!B7,base,4,0)</f>
        <v>2011 - 2012 - 2013</v>
      </c>
      <c r="H40" s="509"/>
    </row>
    <row r="41" spans="1:11" s="85" customFormat="1" ht="13.5" customHeight="1" x14ac:dyDescent="0.25">
      <c r="A41" s="454"/>
      <c r="B41" s="504"/>
      <c r="C41" s="505" t="s">
        <v>242</v>
      </c>
      <c r="D41" s="506" t="str">
        <f>VLOOKUP(Menu!B7,base,7,0)&amp;" à "&amp;VLOOKUP(Menu!B7,base,8,0)</f>
        <v>1966 à 2007</v>
      </c>
      <c r="E41" s="507"/>
      <c r="F41" s="126" t="s">
        <v>21</v>
      </c>
      <c r="G41" s="508" t="str">
        <f>VLOOKUP(Menu!B7,base,3,0)</f>
        <v>2014 - 2015 - 2016</v>
      </c>
      <c r="H41" s="509"/>
    </row>
    <row r="42" spans="1:11" s="85" customFormat="1" ht="14.25" customHeight="1" x14ac:dyDescent="0.25">
      <c r="A42" s="454"/>
      <c r="B42" s="504"/>
      <c r="C42" s="505"/>
      <c r="D42" s="507"/>
      <c r="E42" s="507"/>
      <c r="F42" s="126" t="s">
        <v>20</v>
      </c>
      <c r="G42" s="508" t="str">
        <f>VLOOKUP(Menu!B7,base,2,0)&amp; " et après"</f>
        <v>2017 et après</v>
      </c>
      <c r="H42" s="509"/>
    </row>
    <row r="43" spans="1:11" s="85" customFormat="1" ht="6.75" customHeight="1" x14ac:dyDescent="0.2"/>
    <row r="44" spans="1:11" s="85" customFormat="1" ht="15.95" customHeight="1" x14ac:dyDescent="0.2">
      <c r="A44" s="501" t="s">
        <v>19</v>
      </c>
      <c r="B44" s="501"/>
      <c r="C44" s="501"/>
      <c r="D44" s="501"/>
      <c r="E44" s="501"/>
      <c r="F44" s="501"/>
      <c r="G44" s="501"/>
      <c r="H44" s="501"/>
    </row>
    <row r="45" spans="1:11" s="85" customFormat="1" ht="5.0999999999999996" customHeight="1" x14ac:dyDescent="0.2"/>
    <row r="46" spans="1:11" s="85" customFormat="1" ht="18" customHeight="1" x14ac:dyDescent="0.25">
      <c r="A46" s="502"/>
      <c r="B46" s="502"/>
      <c r="C46" s="150"/>
      <c r="D46" s="150"/>
      <c r="F46" s="151" t="s">
        <v>18</v>
      </c>
      <c r="G46" s="152"/>
    </row>
    <row r="47" spans="1:11" s="85" customFormat="1" x14ac:dyDescent="0.2"/>
    <row r="48" spans="1:11" s="85" customFormat="1" x14ac:dyDescent="0.2"/>
    <row r="49" s="85" customFormat="1" x14ac:dyDescent="0.2"/>
    <row r="50" s="85" customFormat="1" x14ac:dyDescent="0.2"/>
    <row r="51" s="85" customFormat="1" x14ac:dyDescent="0.2"/>
    <row r="52" s="85" customFormat="1" x14ac:dyDescent="0.2"/>
    <row r="53" s="85" customFormat="1" x14ac:dyDescent="0.2"/>
    <row r="54" s="85" customFormat="1" x14ac:dyDescent="0.2"/>
    <row r="55" s="85" customFormat="1" x14ac:dyDescent="0.2"/>
    <row r="56" s="85" customFormat="1" x14ac:dyDescent="0.2"/>
    <row r="57" s="85" customFormat="1" x14ac:dyDescent="0.2"/>
    <row r="58" s="85" customFormat="1" x14ac:dyDescent="0.2"/>
    <row r="59" s="85" customFormat="1" x14ac:dyDescent="0.2"/>
    <row r="60" s="85" customFormat="1" x14ac:dyDescent="0.2"/>
    <row r="61" s="85" customFormat="1" x14ac:dyDescent="0.2"/>
    <row r="62" s="85" customFormat="1" x14ac:dyDescent="0.2"/>
    <row r="63" s="85" customFormat="1" x14ac:dyDescent="0.2"/>
    <row r="64" s="85" customFormat="1" x14ac:dyDescent="0.2"/>
    <row r="65" spans="1:8" s="85" customFormat="1" x14ac:dyDescent="0.2"/>
    <row r="66" spans="1:8" s="85" customFormat="1" x14ac:dyDescent="0.2"/>
    <row r="67" spans="1:8" s="85" customFormat="1" x14ac:dyDescent="0.2"/>
    <row r="68" spans="1:8" s="85" customFormat="1" x14ac:dyDescent="0.2"/>
    <row r="69" spans="1:8" s="85" customFormat="1" x14ac:dyDescent="0.2"/>
    <row r="70" spans="1:8" s="85" customFormat="1" x14ac:dyDescent="0.2"/>
    <row r="71" spans="1:8" s="85" customFormat="1" x14ac:dyDescent="0.2"/>
    <row r="72" spans="1:8" s="85" customFormat="1" x14ac:dyDescent="0.2"/>
    <row r="73" spans="1:8" s="85" customFormat="1" x14ac:dyDescent="0.2"/>
    <row r="74" spans="1:8" s="85" customFormat="1" x14ac:dyDescent="0.2"/>
    <row r="75" spans="1:8" s="85" customFormat="1" x14ac:dyDescent="0.2"/>
    <row r="76" spans="1:8" s="85" customFormat="1" x14ac:dyDescent="0.2"/>
    <row r="77" spans="1:8" s="85" customFormat="1" x14ac:dyDescent="0.2">
      <c r="A77" s="75"/>
      <c r="B77" s="75"/>
      <c r="C77" s="75"/>
      <c r="D77" s="75"/>
      <c r="E77" s="75"/>
      <c r="F77" s="75"/>
      <c r="G77" s="75"/>
      <c r="H77" s="75"/>
    </row>
    <row r="78" spans="1:8" s="85" customFormat="1" x14ac:dyDescent="0.2">
      <c r="A78" s="75"/>
      <c r="B78" s="75"/>
      <c r="C78" s="75"/>
      <c r="D78" s="75"/>
      <c r="E78" s="75"/>
      <c r="F78" s="75"/>
      <c r="G78" s="75"/>
      <c r="H78" s="75"/>
    </row>
    <row r="79" spans="1:8" s="85" customFormat="1" x14ac:dyDescent="0.2">
      <c r="A79" s="75"/>
      <c r="B79" s="75"/>
      <c r="C79" s="75"/>
      <c r="D79" s="75"/>
      <c r="E79" s="75"/>
      <c r="F79" s="75"/>
      <c r="G79" s="75"/>
      <c r="H79" s="75"/>
    </row>
    <row r="80" spans="1:8" s="85" customFormat="1" x14ac:dyDescent="0.2">
      <c r="A80" s="75"/>
      <c r="B80" s="75"/>
      <c r="C80" s="75"/>
      <c r="D80" s="75"/>
      <c r="E80" s="75"/>
      <c r="F80" s="75"/>
      <c r="G80" s="75"/>
      <c r="H80" s="75"/>
    </row>
    <row r="81" spans="1:8" s="85" customFormat="1" x14ac:dyDescent="0.2">
      <c r="A81" s="75"/>
      <c r="B81" s="75"/>
      <c r="C81" s="75"/>
      <c r="D81" s="75"/>
      <c r="E81" s="75"/>
      <c r="F81" s="75"/>
      <c r="G81" s="75"/>
      <c r="H81" s="75"/>
    </row>
    <row r="82" spans="1:8" s="85" customFormat="1" x14ac:dyDescent="0.2">
      <c r="A82" s="75"/>
      <c r="B82" s="75"/>
      <c r="C82" s="75"/>
      <c r="D82" s="75"/>
      <c r="E82" s="75"/>
      <c r="F82" s="75"/>
      <c r="G82" s="75"/>
      <c r="H82" s="75"/>
    </row>
    <row r="83" spans="1:8" s="85" customFormat="1" x14ac:dyDescent="0.2">
      <c r="A83" s="75"/>
      <c r="B83" s="75"/>
      <c r="C83" s="75"/>
      <c r="D83" s="75"/>
      <c r="E83" s="75"/>
      <c r="F83" s="75"/>
      <c r="G83" s="75"/>
      <c r="H83" s="75"/>
    </row>
    <row r="84" spans="1:8" s="85" customFormat="1" x14ac:dyDescent="0.2">
      <c r="A84" s="75"/>
      <c r="B84" s="75"/>
      <c r="C84" s="75"/>
      <c r="D84" s="75"/>
      <c r="E84" s="75"/>
      <c r="F84" s="75"/>
      <c r="G84" s="75"/>
      <c r="H84" s="75"/>
    </row>
    <row r="85" spans="1:8" s="85" customFormat="1" x14ac:dyDescent="0.2">
      <c r="A85" s="75"/>
      <c r="B85" s="75"/>
      <c r="C85" s="75"/>
      <c r="D85" s="75"/>
      <c r="E85" s="75"/>
      <c r="F85" s="75"/>
      <c r="G85" s="75"/>
      <c r="H85" s="75"/>
    </row>
    <row r="86" spans="1:8" s="85" customFormat="1" x14ac:dyDescent="0.2">
      <c r="A86" s="75"/>
      <c r="B86" s="75"/>
      <c r="C86" s="75"/>
      <c r="D86" s="75"/>
      <c r="E86" s="75"/>
      <c r="F86" s="75"/>
      <c r="G86" s="75"/>
      <c r="H86" s="75"/>
    </row>
    <row r="87" spans="1:8" s="85" customFormat="1" x14ac:dyDescent="0.2">
      <c r="A87" s="75"/>
      <c r="B87" s="75"/>
      <c r="C87" s="75"/>
      <c r="D87" s="75"/>
      <c r="E87" s="75"/>
      <c r="F87" s="75"/>
      <c r="G87" s="75"/>
      <c r="H87" s="75"/>
    </row>
    <row r="88" spans="1:8" s="85" customFormat="1" x14ac:dyDescent="0.2">
      <c r="A88" s="75"/>
      <c r="B88" s="75"/>
      <c r="C88" s="75"/>
      <c r="D88" s="75"/>
      <c r="E88" s="75"/>
      <c r="F88" s="75"/>
      <c r="G88" s="75"/>
      <c r="H88" s="75"/>
    </row>
    <row r="89" spans="1:8" s="85" customFormat="1" x14ac:dyDescent="0.2">
      <c r="A89" s="75"/>
      <c r="B89" s="75"/>
      <c r="C89" s="75"/>
      <c r="D89" s="75"/>
      <c r="E89" s="75"/>
      <c r="F89" s="75"/>
      <c r="G89" s="75"/>
      <c r="H89" s="75"/>
    </row>
    <row r="90" spans="1:8" s="85" customFormat="1" x14ac:dyDescent="0.2">
      <c r="A90" s="75"/>
      <c r="B90" s="75"/>
      <c r="C90" s="75"/>
      <c r="D90" s="75"/>
      <c r="E90" s="75"/>
      <c r="F90" s="75"/>
      <c r="G90" s="75"/>
      <c r="H90" s="75"/>
    </row>
    <row r="91" spans="1:8" s="85" customFormat="1" x14ac:dyDescent="0.2">
      <c r="A91" s="75"/>
      <c r="B91" s="75"/>
      <c r="C91" s="75"/>
      <c r="D91" s="75"/>
      <c r="E91" s="75"/>
      <c r="F91" s="75"/>
      <c r="G91" s="75"/>
      <c r="H91" s="75"/>
    </row>
    <row r="92" spans="1:8" s="85" customFormat="1" x14ac:dyDescent="0.2">
      <c r="A92" s="75"/>
      <c r="B92" s="75"/>
      <c r="C92" s="75"/>
      <c r="D92" s="75"/>
      <c r="E92" s="75"/>
      <c r="F92" s="75"/>
      <c r="G92" s="75"/>
      <c r="H92" s="75"/>
    </row>
    <row r="93" spans="1:8" s="85" customFormat="1" x14ac:dyDescent="0.2">
      <c r="A93" s="75"/>
      <c r="B93" s="75"/>
      <c r="C93" s="75"/>
      <c r="D93" s="75"/>
      <c r="E93" s="75"/>
      <c r="F93" s="75"/>
      <c r="G93" s="75"/>
      <c r="H93" s="75"/>
    </row>
    <row r="94" spans="1:8" s="85" customFormat="1" x14ac:dyDescent="0.2">
      <c r="A94" s="75"/>
      <c r="B94" s="75"/>
      <c r="C94" s="75"/>
      <c r="D94" s="75"/>
      <c r="E94" s="75"/>
      <c r="F94" s="75"/>
      <c r="G94" s="75"/>
      <c r="H94" s="75"/>
    </row>
    <row r="95" spans="1:8" s="85" customFormat="1" x14ac:dyDescent="0.2">
      <c r="A95" s="75"/>
      <c r="B95" s="75"/>
      <c r="C95" s="75"/>
      <c r="D95" s="75"/>
      <c r="E95" s="75"/>
      <c r="F95" s="75"/>
      <c r="G95" s="75"/>
      <c r="H95" s="75"/>
    </row>
    <row r="96" spans="1:8" s="85" customFormat="1" x14ac:dyDescent="0.2">
      <c r="A96" s="75"/>
      <c r="B96" s="75"/>
      <c r="C96" s="75"/>
      <c r="D96" s="75"/>
      <c r="E96" s="75"/>
      <c r="F96" s="75"/>
      <c r="G96" s="75"/>
      <c r="H96" s="75"/>
    </row>
    <row r="97" spans="1:8" s="85" customFormat="1" x14ac:dyDescent="0.2">
      <c r="A97" s="75"/>
      <c r="B97" s="75"/>
      <c r="C97" s="75"/>
      <c r="D97" s="75"/>
      <c r="E97" s="75"/>
      <c r="F97" s="75"/>
      <c r="G97" s="75"/>
      <c r="H97" s="75"/>
    </row>
    <row r="98" spans="1:8" s="85" customFormat="1" x14ac:dyDescent="0.2">
      <c r="A98" s="75"/>
      <c r="B98" s="75"/>
      <c r="C98" s="75"/>
      <c r="D98" s="75"/>
      <c r="E98" s="75"/>
      <c r="F98" s="75"/>
      <c r="G98" s="75"/>
      <c r="H98" s="75"/>
    </row>
    <row r="99" spans="1:8" s="85" customFormat="1" x14ac:dyDescent="0.2">
      <c r="A99" s="75"/>
      <c r="B99" s="75"/>
      <c r="C99" s="75"/>
      <c r="D99" s="75"/>
      <c r="E99" s="75"/>
      <c r="F99" s="75"/>
      <c r="G99" s="75"/>
      <c r="H99" s="75"/>
    </row>
    <row r="100" spans="1:8" s="85" customFormat="1" x14ac:dyDescent="0.2">
      <c r="A100" s="75"/>
      <c r="B100" s="75"/>
      <c r="C100" s="75"/>
      <c r="D100" s="75"/>
      <c r="E100" s="75"/>
      <c r="F100" s="75"/>
      <c r="G100" s="75"/>
      <c r="H100" s="75"/>
    </row>
    <row r="101" spans="1:8" s="85" customFormat="1" x14ac:dyDescent="0.2">
      <c r="A101" s="75"/>
      <c r="B101" s="75"/>
      <c r="C101" s="75"/>
      <c r="D101" s="75"/>
      <c r="E101" s="75"/>
      <c r="F101" s="75"/>
      <c r="G101" s="75"/>
      <c r="H101" s="75"/>
    </row>
    <row r="102" spans="1:8" s="85" customFormat="1" x14ac:dyDescent="0.2">
      <c r="A102" s="75"/>
      <c r="B102" s="75"/>
      <c r="C102" s="75"/>
      <c r="D102" s="75"/>
      <c r="E102" s="75"/>
      <c r="F102" s="75"/>
      <c r="G102" s="75"/>
      <c r="H102" s="75"/>
    </row>
    <row r="103" spans="1:8" s="85" customFormat="1" x14ac:dyDescent="0.2">
      <c r="A103" s="75"/>
      <c r="B103" s="75"/>
      <c r="C103" s="75"/>
      <c r="D103" s="75"/>
      <c r="E103" s="75"/>
      <c r="F103" s="75"/>
      <c r="G103" s="75"/>
      <c r="H103" s="75"/>
    </row>
    <row r="104" spans="1:8" s="85" customFormat="1" x14ac:dyDescent="0.2">
      <c r="A104" s="75"/>
      <c r="B104" s="75"/>
      <c r="C104" s="75"/>
      <c r="D104" s="75"/>
      <c r="E104" s="75"/>
      <c r="F104" s="75"/>
      <c r="G104" s="75"/>
      <c r="H104" s="75"/>
    </row>
    <row r="105" spans="1:8" s="85" customFormat="1" x14ac:dyDescent="0.2">
      <c r="A105" s="75"/>
      <c r="B105" s="75"/>
      <c r="C105" s="75"/>
      <c r="D105" s="75"/>
      <c r="E105" s="75"/>
      <c r="F105" s="75"/>
      <c r="G105" s="75"/>
      <c r="H105" s="75"/>
    </row>
    <row r="106" spans="1:8" s="85" customFormat="1" x14ac:dyDescent="0.2">
      <c r="A106" s="75"/>
      <c r="B106" s="75"/>
      <c r="C106" s="75"/>
      <c r="D106" s="75"/>
      <c r="E106" s="75"/>
      <c r="F106" s="75"/>
      <c r="G106" s="75"/>
      <c r="H106" s="75"/>
    </row>
    <row r="107" spans="1:8" s="85" customFormat="1" x14ac:dyDescent="0.2">
      <c r="A107" s="75"/>
      <c r="B107" s="75"/>
      <c r="C107" s="75"/>
      <c r="D107" s="75"/>
      <c r="E107" s="75"/>
      <c r="F107" s="75"/>
      <c r="G107" s="75"/>
      <c r="H107" s="75"/>
    </row>
    <row r="108" spans="1:8" s="85" customFormat="1" x14ac:dyDescent="0.2">
      <c r="A108" s="75"/>
      <c r="B108" s="75"/>
      <c r="C108" s="75"/>
      <c r="D108" s="75"/>
      <c r="E108" s="75"/>
      <c r="F108" s="75"/>
      <c r="G108" s="75"/>
      <c r="H108" s="75"/>
    </row>
    <row r="109" spans="1:8" s="85" customFormat="1" x14ac:dyDescent="0.2">
      <c r="A109" s="75"/>
      <c r="B109" s="75"/>
      <c r="C109" s="75"/>
      <c r="D109" s="75"/>
      <c r="E109" s="75"/>
      <c r="F109" s="75"/>
      <c r="G109" s="75"/>
      <c r="H109" s="75"/>
    </row>
    <row r="110" spans="1:8" s="85" customFormat="1" x14ac:dyDescent="0.2">
      <c r="A110" s="75"/>
      <c r="B110" s="75"/>
      <c r="C110" s="75"/>
      <c r="D110" s="75"/>
      <c r="E110" s="75"/>
      <c r="F110" s="75"/>
      <c r="G110" s="75"/>
      <c r="H110" s="75"/>
    </row>
    <row r="111" spans="1:8" s="85" customFormat="1" x14ac:dyDescent="0.2">
      <c r="A111" s="75"/>
      <c r="B111" s="75"/>
      <c r="C111" s="75"/>
      <c r="D111" s="75"/>
      <c r="E111" s="75"/>
      <c r="F111" s="75"/>
      <c r="G111" s="75"/>
      <c r="H111" s="75"/>
    </row>
    <row r="112" spans="1:8" s="85" customFormat="1" x14ac:dyDescent="0.2">
      <c r="A112" s="75"/>
      <c r="B112" s="75"/>
      <c r="C112" s="75"/>
      <c r="D112" s="75"/>
      <c r="E112" s="75"/>
      <c r="F112" s="75"/>
      <c r="G112" s="75"/>
      <c r="H112" s="75"/>
    </row>
    <row r="113" spans="1:8" s="85" customFormat="1" x14ac:dyDescent="0.2">
      <c r="A113" s="75"/>
      <c r="B113" s="75"/>
      <c r="C113" s="75"/>
      <c r="D113" s="75"/>
      <c r="E113" s="75"/>
      <c r="F113" s="75"/>
      <c r="G113" s="75"/>
      <c r="H113" s="75"/>
    </row>
    <row r="114" spans="1:8" s="85" customFormat="1" x14ac:dyDescent="0.2">
      <c r="A114" s="75"/>
      <c r="B114" s="75"/>
      <c r="C114" s="75"/>
      <c r="D114" s="75"/>
      <c r="E114" s="75"/>
      <c r="F114" s="75"/>
      <c r="G114" s="75"/>
      <c r="H114" s="75"/>
    </row>
    <row r="115" spans="1:8" s="85" customFormat="1" x14ac:dyDescent="0.2">
      <c r="A115" s="75"/>
      <c r="B115" s="75"/>
      <c r="C115" s="75"/>
      <c r="D115" s="75"/>
      <c r="E115" s="75"/>
      <c r="F115" s="75"/>
      <c r="G115" s="75"/>
      <c r="H115" s="75"/>
    </row>
    <row r="116" spans="1:8" s="85" customFormat="1" x14ac:dyDescent="0.2">
      <c r="A116" s="75"/>
      <c r="B116" s="75"/>
      <c r="C116" s="75"/>
      <c r="D116" s="75"/>
      <c r="E116" s="75"/>
      <c r="F116" s="75"/>
      <c r="G116" s="75"/>
      <c r="H116" s="75"/>
    </row>
    <row r="117" spans="1:8" s="85" customFormat="1" x14ac:dyDescent="0.2">
      <c r="A117" s="75"/>
      <c r="B117" s="75"/>
      <c r="C117" s="75"/>
      <c r="D117" s="75"/>
      <c r="E117" s="75"/>
      <c r="F117" s="75"/>
      <c r="G117" s="75"/>
      <c r="H117" s="75"/>
    </row>
    <row r="118" spans="1:8" s="85" customFormat="1" x14ac:dyDescent="0.2">
      <c r="A118" s="75"/>
      <c r="B118" s="75"/>
      <c r="C118" s="75"/>
      <c r="D118" s="75"/>
      <c r="E118" s="75"/>
      <c r="F118" s="75"/>
      <c r="G118" s="75"/>
      <c r="H118" s="75"/>
    </row>
    <row r="119" spans="1:8" s="85" customFormat="1" x14ac:dyDescent="0.2">
      <c r="A119" s="75"/>
      <c r="B119" s="75"/>
      <c r="C119" s="75"/>
      <c r="D119" s="75"/>
      <c r="E119" s="75"/>
      <c r="F119" s="75"/>
      <c r="G119" s="75"/>
      <c r="H119" s="75"/>
    </row>
    <row r="120" spans="1:8" s="85" customFormat="1" x14ac:dyDescent="0.2">
      <c r="A120" s="75"/>
      <c r="B120" s="75"/>
      <c r="C120" s="75"/>
      <c r="D120" s="75"/>
      <c r="E120" s="75"/>
      <c r="F120" s="75"/>
      <c r="G120" s="75"/>
      <c r="H120" s="75"/>
    </row>
    <row r="121" spans="1:8" s="85" customFormat="1" x14ac:dyDescent="0.2">
      <c r="A121" s="75"/>
      <c r="B121" s="75"/>
      <c r="C121" s="75"/>
      <c r="D121" s="75"/>
      <c r="E121" s="75"/>
      <c r="F121" s="75"/>
      <c r="G121" s="75"/>
      <c r="H121" s="75"/>
    </row>
    <row r="122" spans="1:8" s="85" customFormat="1" x14ac:dyDescent="0.2">
      <c r="A122" s="75"/>
      <c r="B122" s="75"/>
      <c r="C122" s="75"/>
      <c r="D122" s="75"/>
      <c r="E122" s="75"/>
      <c r="F122" s="75"/>
      <c r="G122" s="75"/>
      <c r="H122" s="75"/>
    </row>
    <row r="123" spans="1:8" s="85" customFormat="1" x14ac:dyDescent="0.2">
      <c r="A123" s="75"/>
      <c r="B123" s="75"/>
      <c r="C123" s="75"/>
      <c r="D123" s="75"/>
      <c r="E123" s="75"/>
      <c r="F123" s="75"/>
      <c r="G123" s="75"/>
      <c r="H123" s="75"/>
    </row>
    <row r="124" spans="1:8" s="85" customFormat="1" x14ac:dyDescent="0.2">
      <c r="A124" s="75"/>
      <c r="B124" s="75"/>
      <c r="C124" s="75"/>
      <c r="D124" s="75"/>
      <c r="E124" s="75"/>
      <c r="F124" s="75"/>
      <c r="G124" s="75"/>
      <c r="H124" s="75"/>
    </row>
    <row r="125" spans="1:8" s="85" customFormat="1" x14ac:dyDescent="0.2">
      <c r="A125" s="75"/>
      <c r="B125" s="75"/>
      <c r="C125" s="75"/>
      <c r="D125" s="75"/>
      <c r="E125" s="75"/>
      <c r="F125" s="75"/>
      <c r="G125" s="75"/>
      <c r="H125" s="75"/>
    </row>
    <row r="126" spans="1:8" s="85" customFormat="1" x14ac:dyDescent="0.2">
      <c r="A126" s="75"/>
      <c r="B126" s="75"/>
      <c r="C126" s="75"/>
      <c r="D126" s="75"/>
      <c r="E126" s="75"/>
      <c r="F126" s="75"/>
      <c r="G126" s="75"/>
      <c r="H126" s="75"/>
    </row>
    <row r="127" spans="1:8" s="85" customFormat="1" x14ac:dyDescent="0.2">
      <c r="A127" s="75"/>
      <c r="B127" s="75"/>
      <c r="C127" s="75"/>
      <c r="D127" s="75"/>
      <c r="E127" s="75"/>
      <c r="F127" s="75"/>
      <c r="G127" s="75"/>
      <c r="H127" s="75"/>
    </row>
    <row r="128" spans="1:8" s="85" customFormat="1" x14ac:dyDescent="0.2">
      <c r="A128" s="75"/>
      <c r="B128" s="75"/>
      <c r="C128" s="75"/>
      <c r="D128" s="75"/>
      <c r="E128" s="75"/>
      <c r="F128" s="75"/>
      <c r="G128" s="75"/>
      <c r="H128" s="75"/>
    </row>
    <row r="129" spans="1:8" s="85" customFormat="1" x14ac:dyDescent="0.2">
      <c r="A129" s="75"/>
      <c r="B129" s="75"/>
      <c r="C129" s="75"/>
      <c r="D129" s="75"/>
      <c r="E129" s="75"/>
      <c r="F129" s="75"/>
      <c r="G129" s="75"/>
      <c r="H129" s="75"/>
    </row>
    <row r="130" spans="1:8" s="85" customFormat="1" x14ac:dyDescent="0.2">
      <c r="A130" s="75"/>
      <c r="B130" s="75"/>
      <c r="C130" s="75"/>
      <c r="D130" s="75"/>
      <c r="E130" s="75"/>
      <c r="F130" s="75"/>
      <c r="G130" s="75"/>
      <c r="H130" s="75"/>
    </row>
    <row r="131" spans="1:8" s="85" customFormat="1" x14ac:dyDescent="0.2">
      <c r="A131" s="75"/>
      <c r="B131" s="75"/>
      <c r="C131" s="75"/>
      <c r="D131" s="75"/>
      <c r="E131" s="75"/>
      <c r="F131" s="75"/>
      <c r="G131" s="75"/>
      <c r="H131" s="75"/>
    </row>
    <row r="132" spans="1:8" s="85" customFormat="1" x14ac:dyDescent="0.2">
      <c r="A132" s="75"/>
      <c r="B132" s="75"/>
      <c r="C132" s="75"/>
      <c r="D132" s="75"/>
      <c r="E132" s="75"/>
      <c r="F132" s="75"/>
      <c r="G132" s="75"/>
      <c r="H132" s="75"/>
    </row>
    <row r="133" spans="1:8" s="85" customFormat="1" x14ac:dyDescent="0.2">
      <c r="A133" s="75"/>
      <c r="B133" s="75"/>
      <c r="C133" s="75"/>
      <c r="D133" s="75"/>
      <c r="E133" s="75"/>
      <c r="F133" s="75"/>
      <c r="G133" s="75"/>
      <c r="H133" s="75"/>
    </row>
    <row r="134" spans="1:8" s="85" customFormat="1" x14ac:dyDescent="0.2">
      <c r="A134" s="75"/>
      <c r="B134" s="75"/>
      <c r="C134" s="75"/>
      <c r="D134" s="75"/>
      <c r="E134" s="75"/>
      <c r="F134" s="75"/>
      <c r="G134" s="75"/>
      <c r="H134" s="75"/>
    </row>
    <row r="135" spans="1:8" s="85" customFormat="1" x14ac:dyDescent="0.2">
      <c r="A135" s="75"/>
      <c r="B135" s="75"/>
      <c r="C135" s="75"/>
      <c r="D135" s="75"/>
      <c r="E135" s="75"/>
      <c r="F135" s="75"/>
      <c r="G135" s="75"/>
      <c r="H135" s="75"/>
    </row>
    <row r="136" spans="1:8" s="85" customFormat="1" x14ac:dyDescent="0.2">
      <c r="A136" s="75"/>
      <c r="B136" s="75"/>
      <c r="C136" s="75"/>
      <c r="D136" s="75"/>
      <c r="E136" s="75"/>
      <c r="F136" s="75"/>
      <c r="G136" s="75"/>
      <c r="H136" s="75"/>
    </row>
    <row r="137" spans="1:8" s="85" customFormat="1" x14ac:dyDescent="0.2">
      <c r="A137" s="75"/>
      <c r="B137" s="75"/>
      <c r="C137" s="75"/>
      <c r="D137" s="75"/>
      <c r="E137" s="75"/>
      <c r="F137" s="75"/>
      <c r="G137" s="75"/>
      <c r="H137" s="75"/>
    </row>
    <row r="138" spans="1:8" s="85" customFormat="1" x14ac:dyDescent="0.2">
      <c r="A138" s="75"/>
      <c r="B138" s="75"/>
      <c r="C138" s="75"/>
      <c r="D138" s="75"/>
      <c r="E138" s="75"/>
      <c r="F138" s="75"/>
      <c r="G138" s="75"/>
      <c r="H138" s="75"/>
    </row>
    <row r="139" spans="1:8" s="85" customFormat="1" x14ac:dyDescent="0.2">
      <c r="A139" s="75"/>
      <c r="B139" s="75"/>
      <c r="C139" s="75"/>
      <c r="D139" s="75"/>
      <c r="E139" s="75"/>
      <c r="F139" s="75"/>
      <c r="G139" s="75"/>
      <c r="H139" s="75"/>
    </row>
    <row r="140" spans="1:8" s="85" customFormat="1" x14ac:dyDescent="0.2">
      <c r="A140" s="75"/>
      <c r="B140" s="75"/>
      <c r="C140" s="75"/>
      <c r="D140" s="75"/>
      <c r="E140" s="75"/>
      <c r="F140" s="75"/>
      <c r="G140" s="75"/>
      <c r="H140" s="75"/>
    </row>
    <row r="141" spans="1:8" s="85" customFormat="1" x14ac:dyDescent="0.2">
      <c r="A141" s="75"/>
      <c r="B141" s="75"/>
      <c r="C141" s="75"/>
      <c r="D141" s="75"/>
      <c r="E141" s="75"/>
      <c r="F141" s="75"/>
      <c r="G141" s="75"/>
      <c r="H141" s="75"/>
    </row>
    <row r="142" spans="1:8" s="85" customFormat="1" x14ac:dyDescent="0.2">
      <c r="A142" s="75"/>
      <c r="B142" s="75"/>
      <c r="C142" s="75"/>
      <c r="D142" s="75"/>
      <c r="E142" s="75"/>
      <c r="F142" s="75"/>
      <c r="G142" s="75"/>
      <c r="H142" s="75"/>
    </row>
    <row r="143" spans="1:8" s="85" customFormat="1" x14ac:dyDescent="0.2">
      <c r="A143" s="75"/>
      <c r="B143" s="75"/>
      <c r="C143" s="75"/>
      <c r="D143" s="75"/>
      <c r="E143" s="75"/>
      <c r="F143" s="75"/>
      <c r="G143" s="75"/>
      <c r="H143" s="75"/>
    </row>
    <row r="144" spans="1:8" s="85" customFormat="1" x14ac:dyDescent="0.2">
      <c r="A144" s="75"/>
      <c r="B144" s="75"/>
      <c r="C144" s="75"/>
      <c r="D144" s="75"/>
      <c r="E144" s="75"/>
      <c r="F144" s="75"/>
      <c r="G144" s="75"/>
      <c r="H144" s="75"/>
    </row>
    <row r="145" spans="1:8" s="85" customFormat="1" x14ac:dyDescent="0.2">
      <c r="A145" s="75"/>
      <c r="B145" s="75"/>
      <c r="C145" s="75"/>
      <c r="D145" s="75"/>
      <c r="E145" s="75"/>
      <c r="F145" s="75"/>
      <c r="G145" s="75"/>
      <c r="H145" s="75"/>
    </row>
    <row r="146" spans="1:8" s="85" customFormat="1" x14ac:dyDescent="0.2">
      <c r="A146" s="75"/>
      <c r="B146" s="75"/>
      <c r="C146" s="75"/>
      <c r="D146" s="75"/>
      <c r="E146" s="75"/>
      <c r="F146" s="75"/>
      <c r="G146" s="75"/>
      <c r="H146" s="75"/>
    </row>
    <row r="147" spans="1:8" s="85" customFormat="1" x14ac:dyDescent="0.2">
      <c r="A147" s="75"/>
      <c r="B147" s="75"/>
      <c r="C147" s="75"/>
      <c r="D147" s="75"/>
      <c r="E147" s="75"/>
      <c r="F147" s="75"/>
      <c r="G147" s="75"/>
      <c r="H147" s="75"/>
    </row>
    <row r="148" spans="1:8" s="85" customFormat="1" x14ac:dyDescent="0.2">
      <c r="A148" s="75"/>
      <c r="B148" s="75"/>
      <c r="C148" s="75"/>
      <c r="D148" s="75"/>
      <c r="E148" s="75"/>
      <c r="F148" s="75"/>
      <c r="G148" s="75"/>
      <c r="H148" s="75"/>
    </row>
    <row r="149" spans="1:8" s="85" customFormat="1" x14ac:dyDescent="0.2">
      <c r="A149" s="75"/>
      <c r="B149" s="75"/>
      <c r="C149" s="75"/>
      <c r="D149" s="75"/>
      <c r="E149" s="75"/>
      <c r="F149" s="75"/>
      <c r="G149" s="75"/>
      <c r="H149" s="75"/>
    </row>
    <row r="150" spans="1:8" s="85" customFormat="1" x14ac:dyDescent="0.2">
      <c r="A150" s="75"/>
      <c r="B150" s="75"/>
      <c r="C150" s="75"/>
      <c r="D150" s="75"/>
      <c r="E150" s="75"/>
      <c r="F150" s="75"/>
      <c r="G150" s="75"/>
      <c r="H150" s="75"/>
    </row>
    <row r="151" spans="1:8" s="85" customFormat="1" x14ac:dyDescent="0.2">
      <c r="A151" s="75"/>
      <c r="B151" s="75"/>
      <c r="C151" s="75"/>
      <c r="D151" s="75"/>
      <c r="E151" s="75"/>
      <c r="F151" s="75"/>
      <c r="G151" s="75"/>
      <c r="H151" s="75"/>
    </row>
    <row r="152" spans="1:8" s="85" customFormat="1" x14ac:dyDescent="0.2">
      <c r="A152" s="75"/>
      <c r="B152" s="75"/>
      <c r="C152" s="75"/>
      <c r="D152" s="75"/>
      <c r="E152" s="75"/>
      <c r="F152" s="75"/>
      <c r="G152" s="75"/>
      <c r="H152" s="75"/>
    </row>
    <row r="153" spans="1:8" s="85" customFormat="1" x14ac:dyDescent="0.2">
      <c r="A153" s="75"/>
      <c r="B153" s="75"/>
      <c r="C153" s="75"/>
      <c r="D153" s="75"/>
      <c r="E153" s="75"/>
      <c r="F153" s="75"/>
      <c r="G153" s="75"/>
      <c r="H153" s="75"/>
    </row>
    <row r="154" spans="1:8" s="85" customFormat="1" x14ac:dyDescent="0.2">
      <c r="A154" s="75"/>
      <c r="B154" s="75"/>
      <c r="C154" s="75"/>
      <c r="D154" s="75"/>
      <c r="E154" s="75"/>
      <c r="F154" s="75"/>
      <c r="G154" s="75"/>
      <c r="H154" s="75"/>
    </row>
    <row r="155" spans="1:8" s="85" customFormat="1" x14ac:dyDescent="0.2">
      <c r="A155" s="75"/>
      <c r="B155" s="75"/>
      <c r="C155" s="75"/>
      <c r="D155" s="75"/>
      <c r="E155" s="75"/>
      <c r="F155" s="75"/>
      <c r="G155" s="75"/>
      <c r="H155" s="75"/>
    </row>
    <row r="156" spans="1:8" s="85" customFormat="1" x14ac:dyDescent="0.2">
      <c r="A156" s="75"/>
      <c r="B156" s="75"/>
      <c r="C156" s="75"/>
      <c r="D156" s="75"/>
      <c r="E156" s="75"/>
      <c r="F156" s="75"/>
      <c r="G156" s="75"/>
      <c r="H156" s="75"/>
    </row>
    <row r="157" spans="1:8" s="85" customFormat="1" x14ac:dyDescent="0.2">
      <c r="A157" s="75"/>
      <c r="B157" s="75"/>
      <c r="C157" s="75"/>
      <c r="D157" s="75"/>
      <c r="E157" s="75"/>
      <c r="F157" s="75"/>
      <c r="G157" s="75"/>
      <c r="H157" s="75"/>
    </row>
    <row r="158" spans="1:8" s="85" customFormat="1" x14ac:dyDescent="0.2">
      <c r="A158" s="75"/>
      <c r="B158" s="75"/>
      <c r="C158" s="75"/>
      <c r="D158" s="75"/>
      <c r="E158" s="75"/>
      <c r="F158" s="75"/>
      <c r="G158" s="75"/>
      <c r="H158" s="75"/>
    </row>
    <row r="159" spans="1:8" s="85" customFormat="1" x14ac:dyDescent="0.2">
      <c r="A159" s="75"/>
      <c r="B159" s="75"/>
      <c r="C159" s="75"/>
      <c r="D159" s="75"/>
      <c r="E159" s="75"/>
      <c r="F159" s="75"/>
      <c r="G159" s="75"/>
      <c r="H159" s="75"/>
    </row>
    <row r="160" spans="1:8" s="85" customFormat="1" x14ac:dyDescent="0.2">
      <c r="A160" s="75"/>
      <c r="B160" s="75"/>
      <c r="C160" s="75"/>
      <c r="D160" s="75"/>
      <c r="E160" s="75"/>
      <c r="F160" s="75"/>
      <c r="G160" s="75"/>
      <c r="H160" s="75"/>
    </row>
    <row r="161" spans="1:8" s="85" customFormat="1" x14ac:dyDescent="0.2">
      <c r="A161" s="75"/>
      <c r="B161" s="75"/>
      <c r="C161" s="75"/>
      <c r="D161" s="75"/>
      <c r="E161" s="75"/>
      <c r="F161" s="75"/>
      <c r="G161" s="75"/>
      <c r="H161" s="75"/>
    </row>
    <row r="162" spans="1:8" s="85" customFormat="1" x14ac:dyDescent="0.2">
      <c r="A162" s="75"/>
      <c r="B162" s="75"/>
      <c r="C162" s="75"/>
      <c r="D162" s="75"/>
      <c r="E162" s="75"/>
      <c r="F162" s="75"/>
      <c r="G162" s="75"/>
      <c r="H162" s="75"/>
    </row>
    <row r="163" spans="1:8" s="85" customFormat="1" x14ac:dyDescent="0.2">
      <c r="A163" s="75"/>
      <c r="B163" s="75"/>
      <c r="C163" s="75"/>
      <c r="D163" s="75"/>
      <c r="E163" s="75"/>
      <c r="F163" s="75"/>
      <c r="G163" s="75"/>
      <c r="H163" s="75"/>
    </row>
    <row r="164" spans="1:8" s="85" customFormat="1" x14ac:dyDescent="0.2">
      <c r="A164" s="75"/>
      <c r="B164" s="75"/>
      <c r="C164" s="75"/>
      <c r="D164" s="75"/>
      <c r="E164" s="75"/>
      <c r="F164" s="75"/>
      <c r="G164" s="75"/>
      <c r="H164" s="75"/>
    </row>
    <row r="165" spans="1:8" s="85" customFormat="1" x14ac:dyDescent="0.2">
      <c r="A165" s="75"/>
      <c r="B165" s="75"/>
      <c r="C165" s="75"/>
      <c r="D165" s="75"/>
      <c r="E165" s="75"/>
      <c r="F165" s="75"/>
      <c r="G165" s="75"/>
      <c r="H165" s="75"/>
    </row>
    <row r="166" spans="1:8" s="85" customFormat="1" x14ac:dyDescent="0.2">
      <c r="A166" s="75"/>
      <c r="B166" s="75"/>
      <c r="C166" s="75"/>
      <c r="D166" s="75"/>
      <c r="E166" s="75"/>
      <c r="F166" s="75"/>
      <c r="G166" s="75"/>
      <c r="H166" s="75"/>
    </row>
    <row r="167" spans="1:8" s="85" customFormat="1" x14ac:dyDescent="0.2">
      <c r="A167" s="75"/>
      <c r="B167" s="75"/>
      <c r="C167" s="75"/>
      <c r="D167" s="75"/>
      <c r="E167" s="75"/>
      <c r="F167" s="75"/>
      <c r="G167" s="75"/>
      <c r="H167" s="75"/>
    </row>
    <row r="168" spans="1:8" s="85" customFormat="1" x14ac:dyDescent="0.2">
      <c r="A168" s="75"/>
      <c r="B168" s="75"/>
      <c r="C168" s="75"/>
      <c r="D168" s="75"/>
      <c r="E168" s="75"/>
      <c r="F168" s="75"/>
      <c r="G168" s="75"/>
      <c r="H168" s="75"/>
    </row>
    <row r="169" spans="1:8" s="85" customFormat="1" x14ac:dyDescent="0.2">
      <c r="A169" s="75"/>
      <c r="B169" s="75"/>
      <c r="C169" s="75"/>
      <c r="D169" s="75"/>
      <c r="E169" s="75"/>
      <c r="F169" s="75"/>
      <c r="G169" s="75"/>
      <c r="H169" s="75"/>
    </row>
    <row r="170" spans="1:8" s="85" customFormat="1" x14ac:dyDescent="0.2">
      <c r="A170" s="75"/>
      <c r="B170" s="75"/>
      <c r="C170" s="75"/>
      <c r="D170" s="75"/>
      <c r="E170" s="75"/>
      <c r="F170" s="75"/>
      <c r="G170" s="75"/>
      <c r="H170" s="75"/>
    </row>
    <row r="171" spans="1:8" s="85" customFormat="1" x14ac:dyDescent="0.2">
      <c r="A171" s="75"/>
      <c r="B171" s="75"/>
      <c r="C171" s="75"/>
      <c r="D171" s="75"/>
      <c r="E171" s="75"/>
      <c r="F171" s="75"/>
      <c r="G171" s="75"/>
      <c r="H171" s="75"/>
    </row>
    <row r="172" spans="1:8" s="85" customFormat="1" x14ac:dyDescent="0.2">
      <c r="A172" s="75"/>
      <c r="B172" s="75"/>
      <c r="C172" s="75"/>
      <c r="D172" s="75"/>
      <c r="E172" s="75"/>
      <c r="F172" s="75"/>
      <c r="G172" s="75"/>
      <c r="H172" s="75"/>
    </row>
    <row r="173" spans="1:8" s="85" customFormat="1" x14ac:dyDescent="0.2">
      <c r="A173" s="75"/>
      <c r="B173" s="75"/>
      <c r="C173" s="75"/>
      <c r="D173" s="75"/>
      <c r="E173" s="75"/>
      <c r="F173" s="75"/>
      <c r="G173" s="75"/>
      <c r="H173" s="75"/>
    </row>
    <row r="174" spans="1:8" s="85" customFormat="1" x14ac:dyDescent="0.2">
      <c r="A174" s="75"/>
      <c r="B174" s="75"/>
      <c r="C174" s="75"/>
      <c r="D174" s="75"/>
      <c r="E174" s="75"/>
      <c r="F174" s="75"/>
      <c r="G174" s="75"/>
      <c r="H174" s="75"/>
    </row>
    <row r="175" spans="1:8" s="85" customFormat="1" x14ac:dyDescent="0.2">
      <c r="A175" s="75"/>
      <c r="B175" s="75"/>
      <c r="C175" s="75"/>
      <c r="D175" s="75"/>
      <c r="E175" s="75"/>
      <c r="F175" s="75"/>
      <c r="G175" s="75"/>
      <c r="H175" s="75"/>
    </row>
    <row r="176" spans="1:8" s="85" customFormat="1" x14ac:dyDescent="0.2">
      <c r="A176" s="75"/>
      <c r="B176" s="75"/>
      <c r="C176" s="75"/>
      <c r="D176" s="75"/>
      <c r="E176" s="75"/>
      <c r="F176" s="75"/>
      <c r="G176" s="75"/>
      <c r="H176" s="75"/>
    </row>
    <row r="177" spans="1:8" s="85" customFormat="1" x14ac:dyDescent="0.2">
      <c r="A177" s="75"/>
      <c r="B177" s="75"/>
      <c r="C177" s="75"/>
      <c r="D177" s="75"/>
      <c r="E177" s="75"/>
      <c r="F177" s="75"/>
      <c r="G177" s="75"/>
      <c r="H177" s="75"/>
    </row>
    <row r="178" spans="1:8" s="85" customFormat="1" x14ac:dyDescent="0.2">
      <c r="A178" s="75"/>
      <c r="B178" s="75"/>
      <c r="C178" s="75"/>
      <c r="D178" s="75"/>
      <c r="E178" s="75"/>
      <c r="F178" s="75"/>
      <c r="G178" s="75"/>
      <c r="H178" s="75"/>
    </row>
    <row r="179" spans="1:8" s="85" customFormat="1" x14ac:dyDescent="0.2">
      <c r="A179" s="75"/>
      <c r="B179" s="75"/>
      <c r="C179" s="75"/>
      <c r="D179" s="75"/>
      <c r="E179" s="75"/>
      <c r="F179" s="75"/>
      <c r="G179" s="75"/>
      <c r="H179" s="75"/>
    </row>
    <row r="180" spans="1:8" s="85" customFormat="1" x14ac:dyDescent="0.2">
      <c r="A180" s="75"/>
      <c r="B180" s="75"/>
      <c r="C180" s="75"/>
      <c r="D180" s="75"/>
      <c r="E180" s="75"/>
      <c r="F180" s="75"/>
      <c r="G180" s="75"/>
      <c r="H180" s="75"/>
    </row>
    <row r="181" spans="1:8" s="85" customFormat="1" x14ac:dyDescent="0.2">
      <c r="A181" s="75"/>
      <c r="B181" s="75"/>
      <c r="C181" s="75"/>
      <c r="D181" s="75"/>
      <c r="E181" s="75"/>
      <c r="F181" s="75"/>
      <c r="G181" s="75"/>
      <c r="H181" s="75"/>
    </row>
    <row r="182" spans="1:8" s="85" customFormat="1" x14ac:dyDescent="0.2">
      <c r="A182" s="75"/>
      <c r="B182" s="75"/>
      <c r="C182" s="75"/>
      <c r="D182" s="75"/>
      <c r="E182" s="75"/>
      <c r="F182" s="75"/>
      <c r="G182" s="75"/>
      <c r="H182" s="75"/>
    </row>
    <row r="183" spans="1:8" s="85" customFormat="1" x14ac:dyDescent="0.2">
      <c r="A183" s="75"/>
      <c r="B183" s="75"/>
      <c r="C183" s="75"/>
      <c r="D183" s="75"/>
      <c r="E183" s="75"/>
      <c r="F183" s="75"/>
      <c r="G183" s="75"/>
      <c r="H183" s="75"/>
    </row>
    <row r="184" spans="1:8" s="85" customFormat="1" x14ac:dyDescent="0.2">
      <c r="A184" s="75"/>
      <c r="B184" s="75"/>
      <c r="C184" s="75"/>
      <c r="D184" s="75"/>
      <c r="E184" s="75"/>
      <c r="F184" s="75"/>
      <c r="G184" s="75"/>
      <c r="H184" s="75"/>
    </row>
    <row r="185" spans="1:8" s="85" customFormat="1" x14ac:dyDescent="0.2">
      <c r="A185" s="75"/>
      <c r="B185" s="75"/>
      <c r="C185" s="75"/>
      <c r="D185" s="75"/>
      <c r="E185" s="75"/>
      <c r="F185" s="75"/>
      <c r="G185" s="75"/>
      <c r="H185" s="75"/>
    </row>
    <row r="186" spans="1:8" s="85" customFormat="1" x14ac:dyDescent="0.2">
      <c r="A186" s="75"/>
      <c r="B186" s="75"/>
      <c r="C186" s="75"/>
      <c r="D186" s="75"/>
      <c r="E186" s="75"/>
      <c r="F186" s="75"/>
      <c r="G186" s="75"/>
      <c r="H186" s="75"/>
    </row>
    <row r="187" spans="1:8" s="85" customFormat="1" x14ac:dyDescent="0.2">
      <c r="A187" s="75"/>
      <c r="B187" s="75"/>
      <c r="C187" s="75"/>
      <c r="D187" s="75"/>
      <c r="E187" s="75"/>
      <c r="F187" s="75"/>
      <c r="G187" s="75"/>
      <c r="H187" s="75"/>
    </row>
    <row r="188" spans="1:8" s="85" customFormat="1" x14ac:dyDescent="0.2">
      <c r="A188" s="75"/>
      <c r="B188" s="75"/>
      <c r="C188" s="75"/>
      <c r="D188" s="75"/>
      <c r="E188" s="75"/>
      <c r="F188" s="75"/>
      <c r="G188" s="75"/>
      <c r="H188" s="75"/>
    </row>
    <row r="189" spans="1:8" s="85" customFormat="1" x14ac:dyDescent="0.2">
      <c r="A189" s="75"/>
      <c r="B189" s="75"/>
      <c r="C189" s="75"/>
      <c r="D189" s="75"/>
      <c r="E189" s="75"/>
      <c r="F189" s="75"/>
      <c r="G189" s="75"/>
      <c r="H189" s="75"/>
    </row>
  </sheetData>
  <sheetProtection selectLockedCells="1"/>
  <mergeCells count="38">
    <mergeCell ref="B29:G29"/>
    <mergeCell ref="D35:E36"/>
    <mergeCell ref="A30:H30"/>
    <mergeCell ref="A31:G31"/>
    <mergeCell ref="B33:G33"/>
    <mergeCell ref="B32:G32"/>
    <mergeCell ref="F35:G36"/>
    <mergeCell ref="B26:G26"/>
    <mergeCell ref="A1:H1"/>
    <mergeCell ref="A2:H2"/>
    <mergeCell ref="A8:H8"/>
    <mergeCell ref="B4:C4"/>
    <mergeCell ref="E4:H4"/>
    <mergeCell ref="B6:C6"/>
    <mergeCell ref="E6:H6"/>
    <mergeCell ref="B12:C12"/>
    <mergeCell ref="A23:H23"/>
    <mergeCell ref="B24:G24"/>
    <mergeCell ref="A25:H25"/>
    <mergeCell ref="B16:G16"/>
    <mergeCell ref="B17:G17"/>
    <mergeCell ref="B20:G20"/>
    <mergeCell ref="B21:G21"/>
    <mergeCell ref="A37:H37"/>
    <mergeCell ref="B35:C35"/>
    <mergeCell ref="B36:C36"/>
    <mergeCell ref="A44:H44"/>
    <mergeCell ref="A46:B46"/>
    <mergeCell ref="A38:H38"/>
    <mergeCell ref="A39:B42"/>
    <mergeCell ref="C39:C40"/>
    <mergeCell ref="D39:E40"/>
    <mergeCell ref="G39:H39"/>
    <mergeCell ref="G42:H42"/>
    <mergeCell ref="G40:H40"/>
    <mergeCell ref="C41:C42"/>
    <mergeCell ref="D41:E42"/>
    <mergeCell ref="G41:H41"/>
  </mergeCells>
  <printOptions horizontalCentered="1"/>
  <pageMargins left="0.19685039370078741" right="0" top="0.39370078740157483" bottom="0.19685039370078741" header="0.51181102362204722" footer="0.51181102362204722"/>
  <pageSetup paperSize="9" scale="90" firstPageNumber="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228" r:id="rId4" name="Check Box 132">
              <controlPr defaultSize="0" autoFill="0" autoLine="0" autoPict="0">
                <anchor moveWithCells="1">
                  <from>
                    <xdr:col>0</xdr:col>
                    <xdr:colOff>676275</xdr:colOff>
                    <xdr:row>23</xdr:row>
                    <xdr:rowOff>9525</xdr:rowOff>
                  </from>
                  <to>
                    <xdr:col>0</xdr:col>
                    <xdr:colOff>866775</xdr:colOff>
                    <xdr:row>23</xdr:row>
                    <xdr:rowOff>200025</xdr:rowOff>
                  </to>
                </anchor>
              </controlPr>
            </control>
          </mc:Choice>
        </mc:AlternateContent>
        <mc:AlternateContent xmlns:mc="http://schemas.openxmlformats.org/markup-compatibility/2006">
          <mc:Choice Requires="x14">
            <control shapeId="4231" r:id="rId5" name="Check Box 135">
              <controlPr defaultSize="0" autoFill="0" autoLine="0" autoPict="0">
                <anchor moveWithCells="1">
                  <from>
                    <xdr:col>5</xdr:col>
                    <xdr:colOff>552450</xdr:colOff>
                    <xdr:row>24</xdr:row>
                    <xdr:rowOff>0</xdr:rowOff>
                  </from>
                  <to>
                    <xdr:col>5</xdr:col>
                    <xdr:colOff>742950</xdr:colOff>
                    <xdr:row>24</xdr:row>
                    <xdr:rowOff>190500</xdr:rowOff>
                  </to>
                </anchor>
              </controlPr>
            </control>
          </mc:Choice>
        </mc:AlternateContent>
        <mc:AlternateContent xmlns:mc="http://schemas.openxmlformats.org/markup-compatibility/2006">
          <mc:Choice Requires="x14">
            <control shapeId="4232" r:id="rId6" name="Check Box 136">
              <controlPr defaultSize="0" autoFill="0" autoLine="0" autoPict="0">
                <anchor moveWithCells="1">
                  <from>
                    <xdr:col>0</xdr:col>
                    <xdr:colOff>676275</xdr:colOff>
                    <xdr:row>25</xdr:row>
                    <xdr:rowOff>9525</xdr:rowOff>
                  </from>
                  <to>
                    <xdr:col>0</xdr:col>
                    <xdr:colOff>866775</xdr:colOff>
                    <xdr:row>25</xdr:row>
                    <xdr:rowOff>200025</xdr:rowOff>
                  </to>
                </anchor>
              </controlPr>
            </control>
          </mc:Choice>
        </mc:AlternateContent>
        <mc:AlternateContent xmlns:mc="http://schemas.openxmlformats.org/markup-compatibility/2006">
          <mc:Choice Requires="x14">
            <control shapeId="4233" r:id="rId7" name="Check Box 137">
              <controlPr defaultSize="0" autoFill="0" autoLine="0" autoPict="0">
                <anchor moveWithCells="1">
                  <from>
                    <xdr:col>0</xdr:col>
                    <xdr:colOff>676275</xdr:colOff>
                    <xdr:row>15</xdr:row>
                    <xdr:rowOff>9525</xdr:rowOff>
                  </from>
                  <to>
                    <xdr:col>0</xdr:col>
                    <xdr:colOff>866775</xdr:colOff>
                    <xdr:row>15</xdr:row>
                    <xdr:rowOff>200025</xdr:rowOff>
                  </to>
                </anchor>
              </controlPr>
            </control>
          </mc:Choice>
        </mc:AlternateContent>
        <mc:AlternateContent xmlns:mc="http://schemas.openxmlformats.org/markup-compatibility/2006">
          <mc:Choice Requires="x14">
            <control shapeId="4234" r:id="rId8" name="Check Box 138">
              <controlPr defaultSize="0" autoFill="0" autoLine="0" autoPict="0">
                <anchor moveWithCells="1">
                  <from>
                    <xdr:col>2</xdr:col>
                    <xdr:colOff>847725</xdr:colOff>
                    <xdr:row>13</xdr:row>
                    <xdr:rowOff>9525</xdr:rowOff>
                  </from>
                  <to>
                    <xdr:col>2</xdr:col>
                    <xdr:colOff>1038225</xdr:colOff>
                    <xdr:row>14</xdr:row>
                    <xdr:rowOff>0</xdr:rowOff>
                  </to>
                </anchor>
              </controlPr>
            </control>
          </mc:Choice>
        </mc:AlternateContent>
        <mc:AlternateContent xmlns:mc="http://schemas.openxmlformats.org/markup-compatibility/2006">
          <mc:Choice Requires="x14">
            <control shapeId="4235" r:id="rId9" name="Check Box 139">
              <controlPr defaultSize="0" autoFill="0" autoLine="0" autoPict="0">
                <anchor moveWithCells="1">
                  <from>
                    <xdr:col>1</xdr:col>
                    <xdr:colOff>257175</xdr:colOff>
                    <xdr:row>13</xdr:row>
                    <xdr:rowOff>19050</xdr:rowOff>
                  </from>
                  <to>
                    <xdr:col>2</xdr:col>
                    <xdr:colOff>0</xdr:colOff>
                    <xdr:row>14</xdr:row>
                    <xdr:rowOff>9525</xdr:rowOff>
                  </to>
                </anchor>
              </controlPr>
            </control>
          </mc:Choice>
        </mc:AlternateContent>
        <mc:AlternateContent xmlns:mc="http://schemas.openxmlformats.org/markup-compatibility/2006">
          <mc:Choice Requires="x14">
            <control shapeId="4236" r:id="rId10" name="Check Box 140">
              <controlPr defaultSize="0" autoFill="0" autoLine="0" autoPict="0">
                <anchor moveWithCells="1">
                  <from>
                    <xdr:col>4</xdr:col>
                    <xdr:colOff>180975</xdr:colOff>
                    <xdr:row>13</xdr:row>
                    <xdr:rowOff>9525</xdr:rowOff>
                  </from>
                  <to>
                    <xdr:col>4</xdr:col>
                    <xdr:colOff>371475</xdr:colOff>
                    <xdr:row>14</xdr:row>
                    <xdr:rowOff>0</xdr:rowOff>
                  </to>
                </anchor>
              </controlPr>
            </control>
          </mc:Choice>
        </mc:AlternateContent>
        <mc:AlternateContent xmlns:mc="http://schemas.openxmlformats.org/markup-compatibility/2006">
          <mc:Choice Requires="x14">
            <control shapeId="4237" r:id="rId11" name="Check Box 141">
              <controlPr defaultSize="0" autoFill="0" autoLine="0" autoPict="0">
                <anchor moveWithCells="1">
                  <from>
                    <xdr:col>0</xdr:col>
                    <xdr:colOff>676275</xdr:colOff>
                    <xdr:row>16</xdr:row>
                    <xdr:rowOff>9525</xdr:rowOff>
                  </from>
                  <to>
                    <xdr:col>0</xdr:col>
                    <xdr:colOff>866775</xdr:colOff>
                    <xdr:row>16</xdr:row>
                    <xdr:rowOff>200025</xdr:rowOff>
                  </to>
                </anchor>
              </controlPr>
            </control>
          </mc:Choice>
        </mc:AlternateContent>
        <mc:AlternateContent xmlns:mc="http://schemas.openxmlformats.org/markup-compatibility/2006">
          <mc:Choice Requires="x14">
            <control shapeId="4239" r:id="rId12" name="Check Box 143">
              <controlPr defaultSize="0" autoFill="0" autoLine="0" autoPict="0">
                <anchor moveWithCells="1">
                  <from>
                    <xdr:col>0</xdr:col>
                    <xdr:colOff>676275</xdr:colOff>
                    <xdr:row>19</xdr:row>
                    <xdr:rowOff>9525</xdr:rowOff>
                  </from>
                  <to>
                    <xdr:col>0</xdr:col>
                    <xdr:colOff>866775</xdr:colOff>
                    <xdr:row>19</xdr:row>
                    <xdr:rowOff>200025</xdr:rowOff>
                  </to>
                </anchor>
              </controlPr>
            </control>
          </mc:Choice>
        </mc:AlternateContent>
        <mc:AlternateContent xmlns:mc="http://schemas.openxmlformats.org/markup-compatibility/2006">
          <mc:Choice Requires="x14">
            <control shapeId="4240" r:id="rId13" name="Check Box 144">
              <controlPr defaultSize="0" autoFill="0" autoLine="0" autoPict="0">
                <anchor moveWithCells="1">
                  <from>
                    <xdr:col>0</xdr:col>
                    <xdr:colOff>676275</xdr:colOff>
                    <xdr:row>20</xdr:row>
                    <xdr:rowOff>9525</xdr:rowOff>
                  </from>
                  <to>
                    <xdr:col>0</xdr:col>
                    <xdr:colOff>866775</xdr:colOff>
                    <xdr:row>20</xdr:row>
                    <xdr:rowOff>200025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dimension ref="A1"/>
  <sheetViews>
    <sheetView workbookViewId="0">
      <selection activeCell="J9" sqref="J9"/>
    </sheetView>
  </sheetViews>
  <sheetFormatPr baseColWidth="10" defaultRowHeight="15" x14ac:dyDescent="0.25"/>
  <cols>
    <col min="7" max="7" width="14.7109375"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tabColor rgb="FF92D050"/>
    <pageSetUpPr fitToPage="1"/>
  </sheetPr>
  <dimension ref="B1:AM358"/>
  <sheetViews>
    <sheetView showGridLines="0" showZeros="0" zoomScale="90" zoomScaleNormal="90" zoomScaleSheetLayoutView="110" workbookViewId="0">
      <selection activeCell="AL7" sqref="AL7"/>
    </sheetView>
  </sheetViews>
  <sheetFormatPr baseColWidth="10" defaultRowHeight="15" x14ac:dyDescent="0.25"/>
  <cols>
    <col min="1" max="1" width="11.42578125" style="306"/>
    <col min="2" max="2" width="13.7109375" style="306" customWidth="1"/>
    <col min="3" max="3" width="16.140625" style="306" customWidth="1"/>
    <col min="4" max="4" width="11.42578125" style="306"/>
    <col min="5" max="5" width="14.5703125" style="306" customWidth="1"/>
    <col min="6" max="6" width="19" style="306" customWidth="1"/>
    <col min="7" max="7" width="11.42578125" style="306"/>
    <col min="8" max="8" width="12.140625" style="306" customWidth="1"/>
    <col min="9" max="9" width="15.7109375" style="306" customWidth="1"/>
    <col min="10" max="10" width="5.7109375" style="306" hidden="1" customWidth="1"/>
    <col min="11" max="11" width="11.42578125" style="306" hidden="1" customWidth="1"/>
    <col min="12" max="12" width="3" style="306" hidden="1" customWidth="1"/>
    <col min="13" max="13" width="17.42578125" style="306" hidden="1" customWidth="1"/>
    <col min="14" max="14" width="32.85546875" style="306" hidden="1" customWidth="1"/>
    <col min="15" max="15" width="27.42578125" style="306" hidden="1" customWidth="1"/>
    <col min="16" max="25" width="11.42578125" style="306" hidden="1" customWidth="1"/>
    <col min="26" max="26" width="23.140625" style="306" hidden="1" customWidth="1"/>
    <col min="27" max="27" width="3.140625" style="306" hidden="1" customWidth="1"/>
    <col min="28" max="31" width="11.42578125" style="307" hidden="1" customWidth="1"/>
    <col min="32" max="34" width="11.42578125" style="306" hidden="1" customWidth="1"/>
    <col min="35" max="35" width="3" style="306" customWidth="1"/>
    <col min="36" max="36" width="22.85546875" style="306" customWidth="1"/>
    <col min="37" max="37" width="11.42578125" style="306" hidden="1" customWidth="1"/>
    <col min="38" max="38" width="29.28515625" style="306" customWidth="1"/>
    <col min="39" max="39" width="25.7109375" style="306" customWidth="1"/>
    <col min="40" max="16384" width="11.42578125" style="306"/>
  </cols>
  <sheetData>
    <row r="1" spans="2:39" ht="18.75" x14ac:dyDescent="0.25">
      <c r="B1" s="528" t="s">
        <v>356</v>
      </c>
      <c r="C1" s="528"/>
      <c r="D1" s="528"/>
      <c r="E1" s="528"/>
      <c r="F1" s="528"/>
      <c r="G1" s="528"/>
      <c r="H1" s="528"/>
      <c r="I1" s="528"/>
      <c r="J1" s="165" t="str">
        <f ca="1">IF(ISERROR(VLOOKUP(K2,'[3]Base de Données'!$B$4:$DZ$206,106,FALSE)),"",VLOOKUP(K2,'[3]Base de Données'!$B$4:$DZ$206,106,FALSE))</f>
        <v/>
      </c>
      <c r="K1" s="310">
        <f ca="1">YEAR(M1)</f>
        <v>2024</v>
      </c>
      <c r="L1" s="310"/>
      <c r="M1" s="352">
        <f ca="1">TODAY()</f>
        <v>45622</v>
      </c>
      <c r="N1" s="311">
        <v>0</v>
      </c>
      <c r="O1" s="351">
        <f ca="1">DATE(K1,10,1)</f>
        <v>45566</v>
      </c>
      <c r="P1" s="310">
        <f ca="1">K1+1</f>
        <v>2025</v>
      </c>
      <c r="Q1" s="350">
        <f ca="1">DATE(P1,1,1)</f>
        <v>45658</v>
      </c>
      <c r="R1" s="308"/>
      <c r="S1" s="349" t="str">
        <f ca="1">IF(ISERROR(VLOOKUP($K$2,#REF!,32,FALSE)),"",VLOOKUP($K$2,#REF!,32,FALSE))</f>
        <v/>
      </c>
      <c r="T1" s="308"/>
      <c r="U1" s="308"/>
      <c r="V1" s="308"/>
      <c r="W1" s="308"/>
      <c r="X1" s="308"/>
      <c r="Y1" s="308">
        <v>1</v>
      </c>
      <c r="Z1" s="309"/>
      <c r="AA1" s="308"/>
      <c r="AB1" s="165"/>
      <c r="AC1" s="165"/>
      <c r="AD1" s="165"/>
    </row>
    <row r="2" spans="2:39" ht="18.75" x14ac:dyDescent="0.25">
      <c r="C2" s="529" t="s">
        <v>300</v>
      </c>
      <c r="D2" s="529"/>
      <c r="E2" s="529"/>
      <c r="F2" s="529"/>
      <c r="G2" s="529"/>
      <c r="H2" s="348"/>
      <c r="I2" s="348" t="s">
        <v>313</v>
      </c>
      <c r="J2" s="308"/>
      <c r="K2" s="347" t="str">
        <f ca="1">Z8</f>
        <v>DOCUMENT UNIQUE LICENCE</v>
      </c>
      <c r="L2" s="310"/>
      <c r="M2" s="310" t="str">
        <f ca="1">IF(ISERROR(LEFT($N$4,2)),"0",LEFT($N$4,2))</f>
        <v/>
      </c>
      <c r="N2" s="311" t="str">
        <f ca="1">LEFT($N$4,2)</f>
        <v/>
      </c>
      <c r="O2" s="310" t="str">
        <f ca="1">M2</f>
        <v/>
      </c>
      <c r="P2" s="310"/>
      <c r="Q2" s="308"/>
      <c r="R2" s="308"/>
      <c r="S2" s="308"/>
      <c r="T2" s="308"/>
      <c r="U2" s="308"/>
      <c r="V2" s="308"/>
      <c r="W2" s="308"/>
      <c r="X2" s="308"/>
      <c r="Y2" s="308">
        <v>2</v>
      </c>
      <c r="Z2" s="309"/>
      <c r="AA2" s="308"/>
      <c r="AB2" s="165"/>
      <c r="AC2" s="165"/>
      <c r="AD2" s="165"/>
      <c r="AJ2" s="362"/>
      <c r="AL2" s="363"/>
    </row>
    <row r="3" spans="2:39" ht="26.25" x14ac:dyDescent="0.25">
      <c r="C3" s="346" t="s">
        <v>301</v>
      </c>
      <c r="D3" s="345">
        <f>IF(AL2&lt;&gt;"",$AL$2,Menu!B4)</f>
        <v>0</v>
      </c>
      <c r="E3" s="375" t="str">
        <f>IF(D3="","",Menu!D4)</f>
        <v/>
      </c>
      <c r="H3" s="344"/>
      <c r="I3" s="344">
        <f>IF(AL3&lt;&gt;"",AL3,Menu!B7)</f>
        <v>2025</v>
      </c>
      <c r="J3" s="308"/>
      <c r="K3" s="343"/>
      <c r="L3" s="310"/>
      <c r="M3" s="310" t="str">
        <f ca="1">LEFT($N$4,4)</f>
        <v/>
      </c>
      <c r="N3" s="311" t="str">
        <f ca="1">LEFT($N$4,4)</f>
        <v/>
      </c>
      <c r="O3" s="310" t="str">
        <f ca="1">RIGHT(M3,2)</f>
        <v/>
      </c>
      <c r="P3" s="310"/>
      <c r="Q3" s="308"/>
      <c r="R3" s="308"/>
      <c r="S3" s="308"/>
      <c r="T3" s="308"/>
      <c r="U3" s="308"/>
      <c r="V3" s="308"/>
      <c r="W3" s="308"/>
      <c r="X3" s="308"/>
      <c r="Y3" s="308">
        <v>3</v>
      </c>
      <c r="Z3" s="309"/>
      <c r="AA3" s="308"/>
      <c r="AB3" s="165">
        <f>IF(ISERROR(VLOOKUP(D3,[4]Clubs!$C$3:$E$74,2,FALSE)),"",VLOOKUP(D3,[4]Clubs!$C$3:$E$74,2,FALSE))</f>
        <v>0</v>
      </c>
      <c r="AC3" s="165"/>
      <c r="AD3" s="165"/>
      <c r="AJ3" s="364"/>
      <c r="AL3" s="365"/>
    </row>
    <row r="4" spans="2:39" ht="27" thickBot="1" x14ac:dyDescent="0.35">
      <c r="C4" s="342" t="s">
        <v>302</v>
      </c>
      <c r="D4" s="530" t="str">
        <f>IF(D3="","",IF(ISERROR(VLOOKUP(D3,[2]Clubs!A1:C72,3,0)),"",VLOOKUP(D3,[2]Clubs!A1:C72,3,0)))</f>
        <v/>
      </c>
      <c r="E4" s="530"/>
      <c r="F4" s="530"/>
      <c r="G4" s="331"/>
      <c r="H4" s="341"/>
      <c r="I4" s="341"/>
      <c r="J4" s="308"/>
      <c r="K4" s="340"/>
      <c r="L4" s="310"/>
      <c r="M4" s="310" t="str">
        <f ca="1">LEFT($N$4,6)</f>
        <v/>
      </c>
      <c r="N4" s="313" t="str">
        <f ca="1">IF($AL$16&lt;&gt;"",AL16,IF(ISERROR(VLOOKUP($K$2,[4]Catégories!$B$4:$CW$206,13,FALSE)),"",VLOOKUP($K$2,[4]Catégories!$B$4:$CW$206,13,FALSE)))</f>
        <v/>
      </c>
      <c r="O4" s="310" t="str">
        <f ca="1">RIGHT(M4,2)</f>
        <v/>
      </c>
      <c r="P4" s="310"/>
      <c r="Q4" s="308"/>
      <c r="R4" s="308"/>
      <c r="S4" s="308"/>
      <c r="T4" s="308"/>
      <c r="U4" s="308"/>
      <c r="V4" s="308"/>
      <c r="W4" s="308"/>
      <c r="X4" s="308"/>
      <c r="Y4" s="308">
        <v>4</v>
      </c>
      <c r="Z4" s="309"/>
      <c r="AA4" s="308"/>
      <c r="AB4" s="165"/>
      <c r="AC4" s="165"/>
      <c r="AD4" s="165"/>
    </row>
    <row r="5" spans="2:39" ht="15" customHeight="1" thickBot="1" x14ac:dyDescent="0.3">
      <c r="J5" s="308"/>
      <c r="K5" s="310"/>
      <c r="L5" s="310"/>
      <c r="M5" s="310" t="str">
        <f ca="1">LEFT($N$4,8)</f>
        <v/>
      </c>
      <c r="N5" s="313" t="str">
        <f ca="1">IF($AL$15&lt;&gt;"",$AL$15,IF(ISERROR(VLOOKUP($K$2,[4]Catégories!$B$4:$CW$206,12,FALSE)),"",VLOOKUP($K$2,[4]Catégories!$B$4:$CW$206,12,FALSE)))</f>
        <v/>
      </c>
      <c r="O5" s="310" t="str">
        <f ca="1">RIGHT(M5,2)</f>
        <v/>
      </c>
      <c r="P5" s="310"/>
      <c r="Q5" s="308"/>
      <c r="R5" s="308"/>
      <c r="S5" s="308"/>
      <c r="T5" s="308"/>
      <c r="U5" s="308"/>
      <c r="V5" s="308"/>
      <c r="W5" s="308"/>
      <c r="X5" s="308"/>
      <c r="Y5" s="308">
        <v>5</v>
      </c>
      <c r="Z5" s="309"/>
      <c r="AA5" s="308"/>
      <c r="AB5" s="165"/>
      <c r="AC5" s="165"/>
      <c r="AD5" s="165"/>
      <c r="AJ5" s="339" t="s">
        <v>354</v>
      </c>
      <c r="AK5" s="370">
        <v>2</v>
      </c>
      <c r="AL5" s="361"/>
    </row>
    <row r="6" spans="2:39" ht="15" customHeight="1" x14ac:dyDescent="0.25">
      <c r="B6" s="534" t="s">
        <v>166</v>
      </c>
      <c r="C6" s="535"/>
      <c r="D6" s="535"/>
      <c r="E6" s="535"/>
      <c r="F6" s="535"/>
      <c r="G6" s="535"/>
      <c r="H6" s="535"/>
      <c r="I6" s="536"/>
      <c r="J6" s="308"/>
      <c r="K6" s="531"/>
      <c r="L6" s="310"/>
      <c r="M6" s="310"/>
      <c r="N6" s="313" t="str">
        <f ca="1">IF($AL$11&lt;&gt;"",$AL$11,IF(ISERROR(VLOOKUP($K$2,[4]Catégories!$B$4:$CW$206,9,FALSE)),"",VLOOKUP($K$2,[4]Catégories!$B$4:$CW$206,9,FALSE)))</f>
        <v/>
      </c>
      <c r="O6" s="310"/>
      <c r="P6" s="310"/>
      <c r="Q6" s="308"/>
      <c r="R6" s="308"/>
      <c r="S6" s="308"/>
      <c r="T6" s="308"/>
      <c r="U6" s="308"/>
      <c r="V6" s="308"/>
      <c r="W6" s="308"/>
      <c r="X6" s="308"/>
      <c r="Y6" s="308">
        <v>6</v>
      </c>
      <c r="Z6" s="309"/>
      <c r="AA6" s="308"/>
      <c r="AB6" s="165"/>
      <c r="AC6" s="165"/>
      <c r="AD6" s="165"/>
      <c r="AJ6" s="323" t="s">
        <v>353</v>
      </c>
      <c r="AK6" s="371">
        <v>3</v>
      </c>
      <c r="AL6" s="353"/>
    </row>
    <row r="7" spans="2:39" ht="15" customHeight="1" x14ac:dyDescent="0.25">
      <c r="B7" s="338" t="str">
        <f>"Civilité : "</f>
        <v xml:space="preserve">Civilité : </v>
      </c>
      <c r="C7" s="532"/>
      <c r="D7" s="532"/>
      <c r="E7" s="337" t="str">
        <f>"Nationalité :"</f>
        <v>Nationalité :</v>
      </c>
      <c r="F7" s="533"/>
      <c r="G7" s="533"/>
      <c r="H7" s="533"/>
      <c r="I7" s="336"/>
      <c r="J7" s="308"/>
      <c r="K7" s="531"/>
      <c r="L7" s="310"/>
      <c r="M7" s="310"/>
      <c r="N7" s="311"/>
      <c r="O7" s="310" t="str">
        <f ca="1">RIGHT(N4,2)</f>
        <v/>
      </c>
      <c r="P7" s="310"/>
      <c r="Q7" s="308"/>
      <c r="R7" s="308"/>
      <c r="S7" s="308"/>
      <c r="T7" s="308"/>
      <c r="U7" s="308"/>
      <c r="V7" s="308"/>
      <c r="W7" s="308"/>
      <c r="X7" s="308"/>
      <c r="Y7" s="308">
        <v>7</v>
      </c>
      <c r="Z7" s="309"/>
      <c r="AA7" s="308"/>
      <c r="AB7" s="165"/>
      <c r="AC7" s="165"/>
      <c r="AD7" s="165"/>
      <c r="AJ7" s="323" t="s">
        <v>352</v>
      </c>
      <c r="AK7" s="371">
        <v>4</v>
      </c>
      <c r="AL7" s="353"/>
      <c r="AM7"/>
    </row>
    <row r="8" spans="2:39" ht="15" customHeight="1" x14ac:dyDescent="0.25">
      <c r="B8" s="537" t="str">
        <f ca="1">IF(AL5&lt;&gt;"","Nom de Naissance :  "&amp;AL5,IF(N18="0","Nom de Naissance : ","Nom de Naissance :   "&amp;N18))</f>
        <v xml:space="preserve">Nom de Naissance :   </v>
      </c>
      <c r="C8" s="538"/>
      <c r="D8" s="538"/>
      <c r="E8" s="538"/>
      <c r="F8" s="539" t="str">
        <f ca="1">IF(AL6&lt;&gt;"","Nom d'usage :  "&amp;AL6,IF(N19="0","Nom d'usage: ","Nom d'usage:  "&amp;N19))</f>
        <v xml:space="preserve">Nom d'usage:  </v>
      </c>
      <c r="G8" s="539"/>
      <c r="H8" s="539"/>
      <c r="I8" s="540"/>
      <c r="J8" s="308"/>
      <c r="K8" s="335"/>
      <c r="L8" s="310"/>
      <c r="M8" s="310"/>
      <c r="N8" s="356" t="str">
        <f ca="1">IF(AL9&lt;&gt;"",AL9,IF(ISERROR(VLOOKUP($K$2,[4]Catégories!$B$4:$CW$206,6,FALSE)),"",VLOOKUP($K$2,[4]Catégories!$B$4:$CW$206,6,FALSE)))</f>
        <v/>
      </c>
      <c r="O8" s="310"/>
      <c r="P8" s="310"/>
      <c r="Q8" s="308"/>
      <c r="R8" s="308"/>
      <c r="S8" s="308"/>
      <c r="T8" s="308"/>
      <c r="U8" s="308"/>
      <c r="V8" s="308"/>
      <c r="W8" s="308"/>
      <c r="X8" s="308"/>
      <c r="Y8" s="308">
        <v>8</v>
      </c>
      <c r="Z8" s="333" t="str">
        <f ca="1">RIGHT(CELL("nomfichier",$A$1),LEN(CELL("nomfichier",$A$1))-FIND("]",CELL("nomfichier",$A$1)))</f>
        <v>DOCUMENT UNIQUE LICENCE</v>
      </c>
      <c r="AA8" s="308"/>
      <c r="AB8" s="165"/>
      <c r="AC8" s="165"/>
      <c r="AD8" s="165"/>
      <c r="AJ8" s="323" t="s">
        <v>351</v>
      </c>
      <c r="AK8" s="371">
        <v>5</v>
      </c>
      <c r="AL8" s="353"/>
    </row>
    <row r="9" spans="2:39" ht="15" customHeight="1" x14ac:dyDescent="0.25">
      <c r="B9" s="537" t="str">
        <f ca="1">IF(AL7&lt;&gt;"","Prénom de Naissance :  "&amp;AL7,IF(N24="0","Prénom de Naissance : ","Prénom de Naissance :   "&amp;N24))</f>
        <v xml:space="preserve">Prénom de Naissance :   </v>
      </c>
      <c r="C9" s="538"/>
      <c r="D9" s="538"/>
      <c r="E9" s="538"/>
      <c r="F9" s="539" t="str">
        <f ca="1">IF(AL8&lt;&gt;"","Prénom d'usage :  "&amp;AL8,IF(N25="0","Prénom d'usage: ","Prénom d'usage:  "&amp;N25))</f>
        <v xml:space="preserve">Prénom d'usage:  </v>
      </c>
      <c r="G9" s="539"/>
      <c r="H9" s="539"/>
      <c r="I9" s="540"/>
      <c r="J9" s="308"/>
      <c r="K9" s="335"/>
      <c r="L9" s="310"/>
      <c r="M9" s="310"/>
      <c r="N9" s="334"/>
      <c r="O9" s="310"/>
      <c r="P9" s="310"/>
      <c r="Q9" s="308"/>
      <c r="R9" s="308"/>
      <c r="S9" s="308"/>
      <c r="T9" s="308"/>
      <c r="U9" s="308"/>
      <c r="V9" s="308"/>
      <c r="W9" s="308"/>
      <c r="X9" s="308"/>
      <c r="Y9" s="308"/>
      <c r="Z9" s="333"/>
      <c r="AA9" s="308"/>
      <c r="AB9" s="165"/>
      <c r="AC9" s="165"/>
      <c r="AD9" s="165"/>
      <c r="AJ9" s="323" t="s">
        <v>350</v>
      </c>
      <c r="AK9" s="371">
        <v>6</v>
      </c>
      <c r="AL9" s="384"/>
    </row>
    <row r="10" spans="2:39" ht="15" customHeight="1" x14ac:dyDescent="0.25">
      <c r="B10" s="537" t="str">
        <f ca="1">IF(N13="00","Date de Naissance : ",IF(N10="0","Date de Naissance : ","Date de Naissance :   "&amp;N13&amp;" / "&amp;N17&amp;" / "&amp;M15))</f>
        <v xml:space="preserve">Date de Naissance : </v>
      </c>
      <c r="C10" s="538"/>
      <c r="D10" s="538"/>
      <c r="E10" s="541" t="str">
        <f ca="1">IF(AL10&lt;&gt;"","Lieu de Naissance :  "&amp;AL10,IF(N26=0,"Lieu de Naissance : ","Lieu de Naissance :  "&amp;N26))</f>
        <v xml:space="preserve">Lieu de Naissance :  </v>
      </c>
      <c r="F10" s="541"/>
      <c r="G10" s="541"/>
      <c r="H10" s="541"/>
      <c r="I10" s="366" t="str">
        <f ca="1">IF(M21="0","N° INSEE : ","N° INSEE :  "&amp;M21&amp;" "&amp;M22)</f>
        <v xml:space="preserve">N° INSEE :   </v>
      </c>
      <c r="J10" s="308"/>
      <c r="K10" s="310"/>
      <c r="L10" s="310"/>
      <c r="M10" s="310"/>
      <c r="N10" s="355" t="str">
        <f ca="1">IF(ISERROR(DAY(N8)),"0",DAY(N8))</f>
        <v>0</v>
      </c>
      <c r="O10" s="310"/>
      <c r="P10" s="310"/>
      <c r="Q10" s="308"/>
      <c r="R10" s="308"/>
      <c r="S10" s="308"/>
      <c r="T10" s="308"/>
      <c r="U10" s="308"/>
      <c r="V10" s="308"/>
      <c r="W10" s="308"/>
      <c r="X10" s="308"/>
      <c r="Y10" s="308">
        <v>9</v>
      </c>
      <c r="Z10" s="309"/>
      <c r="AA10" s="308"/>
      <c r="AB10" s="165"/>
      <c r="AC10" s="165"/>
      <c r="AD10" s="165"/>
      <c r="AJ10" s="323" t="s">
        <v>349</v>
      </c>
      <c r="AK10" s="371">
        <v>7</v>
      </c>
      <c r="AL10" s="354"/>
    </row>
    <row r="11" spans="2:39" ht="15" customHeight="1" x14ac:dyDescent="0.25">
      <c r="B11" s="542" t="str">
        <f ca="1">IF(N21=0,"Adresse : ","Adresse :  "&amp;N21)</f>
        <v xml:space="preserve">Adresse :  </v>
      </c>
      <c r="C11" s="543"/>
      <c r="D11" s="543"/>
      <c r="E11" s="543"/>
      <c r="F11" s="543"/>
      <c r="G11" s="543"/>
      <c r="H11" s="543"/>
      <c r="I11" s="544"/>
      <c r="J11" s="308"/>
      <c r="K11" s="310"/>
      <c r="L11" s="310"/>
      <c r="M11" s="310"/>
      <c r="N11" s="311">
        <f ca="1">LEN(N10)</f>
        <v>1</v>
      </c>
      <c r="O11" s="310"/>
      <c r="P11" s="310"/>
      <c r="Q11" s="308"/>
      <c r="R11" s="308"/>
      <c r="S11" s="308"/>
      <c r="T11" s="308"/>
      <c r="U11" s="308"/>
      <c r="V11" s="308"/>
      <c r="W11" s="308"/>
      <c r="X11" s="308"/>
      <c r="Y11" s="308">
        <v>10</v>
      </c>
      <c r="Z11" s="309"/>
      <c r="AA11" s="308"/>
      <c r="AB11" s="165"/>
      <c r="AC11" s="165"/>
      <c r="AD11" s="165"/>
      <c r="AJ11" s="323" t="s">
        <v>348</v>
      </c>
      <c r="AK11" s="371">
        <v>8</v>
      </c>
      <c r="AL11" s="322"/>
    </row>
    <row r="12" spans="2:39" ht="15" customHeight="1" x14ac:dyDescent="0.25">
      <c r="B12" s="542" t="str">
        <f ca="1">IF(M18="0","Code Postal : ","Code Postal :  "&amp;M18&amp;" "&amp;M19)</f>
        <v xml:space="preserve">Code Postal :   </v>
      </c>
      <c r="C12" s="543"/>
      <c r="D12" s="543" t="str">
        <f ca="1">IF(AL14&lt;&gt;"","Ville :  "&amp;AL14,IF(N23=0,"Ville : ","Ville :  "&amp;N23))</f>
        <v xml:space="preserve">Ville :  </v>
      </c>
      <c r="E12" s="543"/>
      <c r="F12" s="543"/>
      <c r="G12" s="543"/>
      <c r="H12" s="543"/>
      <c r="I12" s="544"/>
      <c r="J12" s="308"/>
      <c r="K12" s="310"/>
      <c r="L12" s="310"/>
      <c r="M12" s="310"/>
      <c r="N12" s="355">
        <f ca="1">IF(N11=1,0,"")</f>
        <v>0</v>
      </c>
      <c r="O12" s="310"/>
      <c r="P12" s="310"/>
      <c r="Q12" s="308"/>
      <c r="R12" s="308"/>
      <c r="S12" s="308"/>
      <c r="T12" s="308"/>
      <c r="U12" s="308"/>
      <c r="V12" s="308"/>
      <c r="W12" s="308"/>
      <c r="X12" s="308"/>
      <c r="Y12" s="308">
        <v>11</v>
      </c>
      <c r="Z12" s="309"/>
      <c r="AA12" s="308"/>
      <c r="AB12" s="165"/>
      <c r="AC12" s="165"/>
      <c r="AD12" s="165"/>
      <c r="AJ12" s="323" t="s">
        <v>347</v>
      </c>
      <c r="AK12" s="371">
        <v>9</v>
      </c>
      <c r="AL12" s="353"/>
    </row>
    <row r="13" spans="2:39" ht="15" customHeight="1" x14ac:dyDescent="0.25">
      <c r="B13" s="542" t="str">
        <f ca="1">IF(M23="","Courriel : ","Courriel :  "&amp;M24&amp;"  @  "&amp;M26)</f>
        <v xml:space="preserve">Courriel : </v>
      </c>
      <c r="C13" s="543"/>
      <c r="D13" s="543"/>
      <c r="E13" s="543"/>
      <c r="F13" s="543"/>
      <c r="G13" s="545" t="str">
        <f ca="1">IF(M2="0","Téléphone : ","Téléphone :  "&amp;O2&amp;" "&amp;O3&amp;" "&amp;O4&amp;" "&amp;O5&amp;" "&amp;O7)</f>
        <v xml:space="preserve">Téléphone :      </v>
      </c>
      <c r="H13" s="545"/>
      <c r="I13" s="546"/>
      <c r="J13" s="308"/>
      <c r="K13" s="310"/>
      <c r="L13" s="310"/>
      <c r="M13" s="310"/>
      <c r="N13" s="332" t="str">
        <f ca="1">N12&amp;N10</f>
        <v>00</v>
      </c>
      <c r="O13" s="310"/>
      <c r="P13" s="310"/>
      <c r="Q13" s="308"/>
      <c r="R13" s="308"/>
      <c r="S13" s="308" t="s">
        <v>13</v>
      </c>
      <c r="T13" s="308" t="s">
        <v>346</v>
      </c>
      <c r="U13" s="308"/>
      <c r="V13" s="308" t="s">
        <v>147</v>
      </c>
      <c r="W13" s="308"/>
      <c r="X13" s="308"/>
      <c r="Y13" s="308">
        <v>12</v>
      </c>
      <c r="Z13" s="309"/>
      <c r="AA13" s="308"/>
      <c r="AB13" s="165"/>
      <c r="AC13" s="165"/>
      <c r="AD13" s="165"/>
      <c r="AJ13" s="323" t="s">
        <v>345</v>
      </c>
      <c r="AK13" s="371">
        <v>10</v>
      </c>
      <c r="AL13" s="322"/>
    </row>
    <row r="14" spans="2:39" ht="15" customHeight="1" thickBot="1" x14ac:dyDescent="0.3">
      <c r="B14" s="547"/>
      <c r="C14" s="548"/>
      <c r="D14" s="548"/>
      <c r="E14" s="548"/>
      <c r="F14" s="548"/>
      <c r="G14" s="548"/>
      <c r="H14" s="548"/>
      <c r="I14" s="367"/>
      <c r="J14" s="308"/>
      <c r="K14" s="310"/>
      <c r="L14" s="310"/>
      <c r="M14" s="310"/>
      <c r="N14" s="355" t="e">
        <f ca="1">MONTH(N8)</f>
        <v>#VALUE!</v>
      </c>
      <c r="O14" s="310"/>
      <c r="P14" s="310"/>
      <c r="Q14" s="308"/>
      <c r="R14" s="308"/>
      <c r="S14" s="308" t="s">
        <v>234</v>
      </c>
      <c r="T14" s="308" t="s">
        <v>344</v>
      </c>
      <c r="U14" s="308"/>
      <c r="V14" s="374" t="s">
        <v>166</v>
      </c>
      <c r="W14" s="308"/>
      <c r="X14" s="308"/>
      <c r="Y14" s="308">
        <v>13</v>
      </c>
      <c r="Z14" s="309"/>
      <c r="AA14" s="308"/>
      <c r="AB14" s="165"/>
      <c r="AC14" s="165"/>
      <c r="AD14" s="165"/>
      <c r="AJ14" s="323" t="s">
        <v>343</v>
      </c>
      <c r="AK14" s="371">
        <v>11</v>
      </c>
      <c r="AL14" s="358"/>
    </row>
    <row r="15" spans="2:39" ht="15" customHeight="1" thickBot="1" x14ac:dyDescent="0.3">
      <c r="B15" s="368" t="s">
        <v>303</v>
      </c>
      <c r="C15" s="369"/>
      <c r="D15" s="549" t="str">
        <f ca="1">IF(O27="0","",O27&amp;" "&amp;O26)</f>
        <v xml:space="preserve"> </v>
      </c>
      <c r="E15" s="550"/>
      <c r="F15" s="550"/>
      <c r="G15" s="551"/>
      <c r="H15" s="369"/>
      <c r="I15" s="367"/>
      <c r="J15" s="308"/>
      <c r="K15" s="310"/>
      <c r="L15" s="310"/>
      <c r="M15" s="310" t="e">
        <f ca="1">YEAR(N8)</f>
        <v>#VALUE!</v>
      </c>
      <c r="N15" s="355" t="e">
        <f ca="1">LEN(N14)</f>
        <v>#VALUE!</v>
      </c>
      <c r="O15" s="310"/>
      <c r="P15" s="310"/>
      <c r="Q15" s="308"/>
      <c r="R15" s="308"/>
      <c r="S15" s="308" t="s">
        <v>342</v>
      </c>
      <c r="T15" s="308" t="s">
        <v>341</v>
      </c>
      <c r="U15" s="308"/>
      <c r="V15" s="308" t="s">
        <v>340</v>
      </c>
      <c r="W15" s="308"/>
      <c r="X15" s="308"/>
      <c r="Y15" s="308">
        <v>14</v>
      </c>
      <c r="Z15" s="309"/>
      <c r="AA15" s="308"/>
      <c r="AB15" s="165"/>
      <c r="AC15" s="165"/>
      <c r="AD15" s="165"/>
      <c r="AJ15" s="323" t="s">
        <v>339</v>
      </c>
      <c r="AK15" s="371">
        <v>12</v>
      </c>
      <c r="AL15" s="359"/>
    </row>
    <row r="16" spans="2:39" ht="15" customHeight="1" x14ac:dyDescent="0.25">
      <c r="B16" s="330"/>
      <c r="C16" s="329"/>
      <c r="D16" s="552" t="s">
        <v>304</v>
      </c>
      <c r="E16" s="552"/>
      <c r="F16" s="552"/>
      <c r="G16" s="329"/>
      <c r="H16" s="329"/>
      <c r="I16" s="328"/>
      <c r="J16" s="308"/>
      <c r="K16" s="310"/>
      <c r="L16" s="310"/>
      <c r="M16" s="327" t="str">
        <f ca="1">$Z$8</f>
        <v>DOCUMENT UNIQUE LICENCE</v>
      </c>
      <c r="N16" s="355" t="e">
        <f ca="1">IF(N15=1,0,"")</f>
        <v>#VALUE!</v>
      </c>
      <c r="O16" s="310"/>
      <c r="P16" s="310"/>
      <c r="Q16" s="308"/>
      <c r="R16" s="308"/>
      <c r="S16" s="308" t="s">
        <v>338</v>
      </c>
      <c r="T16" s="308" t="s">
        <v>336</v>
      </c>
      <c r="U16" s="308"/>
      <c r="V16" s="308" t="s">
        <v>296</v>
      </c>
      <c r="W16" s="308"/>
      <c r="X16" s="308"/>
      <c r="Y16" s="308">
        <v>15</v>
      </c>
      <c r="Z16" s="309"/>
      <c r="AA16" s="308"/>
      <c r="AB16" s="165"/>
      <c r="AC16" s="165"/>
      <c r="AD16" s="165"/>
      <c r="AJ16" s="323" t="s">
        <v>337</v>
      </c>
      <c r="AK16" s="371">
        <v>13</v>
      </c>
      <c r="AL16" s="358"/>
    </row>
    <row r="17" spans="2:38" ht="15" customHeight="1" thickBot="1" x14ac:dyDescent="0.3">
      <c r="B17" s="326"/>
      <c r="C17" s="325"/>
      <c r="D17" s="553"/>
      <c r="E17" s="553"/>
      <c r="F17" s="553"/>
      <c r="G17" s="325"/>
      <c r="H17" s="325"/>
      <c r="I17" s="324"/>
      <c r="J17" s="308"/>
      <c r="K17" s="310"/>
      <c r="L17" s="310"/>
      <c r="M17" s="310"/>
      <c r="N17" s="357" t="e">
        <f ca="1">N16&amp;N14</f>
        <v>#VALUE!</v>
      </c>
      <c r="O17" s="310"/>
      <c r="P17" s="310"/>
      <c r="Q17" s="308"/>
      <c r="R17" s="308"/>
      <c r="S17" s="308"/>
      <c r="T17" s="308"/>
      <c r="U17" s="308"/>
      <c r="V17" s="308"/>
      <c r="W17" s="308"/>
      <c r="X17" s="308"/>
      <c r="Y17" s="308">
        <v>16</v>
      </c>
      <c r="Z17" s="309"/>
      <c r="AA17" s="308"/>
      <c r="AB17" s="165"/>
      <c r="AC17" s="165"/>
      <c r="AD17" s="165"/>
      <c r="AJ17" s="323" t="s">
        <v>335</v>
      </c>
      <c r="AK17" s="371">
        <v>14</v>
      </c>
      <c r="AL17" s="358"/>
    </row>
    <row r="18" spans="2:38" ht="15" customHeight="1" thickBot="1" x14ac:dyDescent="0.3">
      <c r="B18" s="321"/>
      <c r="C18" s="554" t="s">
        <v>334</v>
      </c>
      <c r="D18" s="554"/>
      <c r="E18" s="554"/>
      <c r="F18" s="554"/>
      <c r="G18" s="554"/>
      <c r="H18" s="554"/>
      <c r="I18" s="555"/>
      <c r="J18" s="308"/>
      <c r="K18" s="310"/>
      <c r="L18" s="310"/>
      <c r="M18" s="315" t="str">
        <f ca="1">IF(ISERROR(LEFT(N22,2)),"0",LEFT(N22,2))</f>
        <v/>
      </c>
      <c r="N18" s="313" t="str">
        <f ca="1">IF($AL$5&lt;&gt;"",$AL$5,IF(ISERROR(VLOOKUP($K$2,[4]Catégories!$B$4:$CW$206,$AK$5,FALSE)),"",VLOOKUP($K$2,[4]Catégories!$B$4:$CW$206,$AK$5,FALSE)))</f>
        <v/>
      </c>
      <c r="O18" s="310"/>
      <c r="P18" s="310"/>
      <c r="Q18" s="308"/>
      <c r="R18" s="308"/>
      <c r="S18" s="308"/>
      <c r="T18" s="308"/>
      <c r="U18" s="308"/>
      <c r="V18" s="308"/>
      <c r="W18" s="308"/>
      <c r="X18" s="308"/>
      <c r="Y18" s="308">
        <v>17</v>
      </c>
      <c r="Z18" s="309"/>
      <c r="AA18" s="308"/>
      <c r="AB18" s="165"/>
      <c r="AC18" s="165"/>
      <c r="AD18" s="165"/>
      <c r="AJ18" s="320" t="s">
        <v>333</v>
      </c>
      <c r="AK18" s="372">
        <v>15</v>
      </c>
      <c r="AL18" s="382"/>
    </row>
    <row r="19" spans="2:38" ht="15" customHeight="1" thickBot="1" x14ac:dyDescent="0.3">
      <c r="B19" s="556" t="s">
        <v>332</v>
      </c>
      <c r="C19" s="557"/>
      <c r="D19" s="557"/>
      <c r="E19" s="557"/>
      <c r="F19" s="557"/>
      <c r="G19" s="557"/>
      <c r="H19" s="557"/>
      <c r="I19" s="558"/>
      <c r="J19" s="308"/>
      <c r="K19" s="310"/>
      <c r="L19" s="310"/>
      <c r="M19" s="315" t="str">
        <f ca="1">RIGHT(N22,3)</f>
        <v/>
      </c>
      <c r="N19" s="313" t="str">
        <f ca="1">IF($AL$6&lt;&gt;"",$AL$6,IF(ISERROR(VLOOKUP($K$2,[4]Catégories!$B$4:$CW$206,$AK$6,FALSE)),"",VLOOKUP($K$2,[4]Catégories!$B$4:$CW$206,$AK$6,FALSE)))</f>
        <v/>
      </c>
      <c r="O19" s="310"/>
      <c r="P19" s="310"/>
      <c r="Q19" s="308"/>
      <c r="R19" s="308"/>
      <c r="S19" s="308" t="s">
        <v>14</v>
      </c>
      <c r="T19" s="308" t="s">
        <v>331</v>
      </c>
      <c r="U19" s="308"/>
      <c r="V19" s="308"/>
      <c r="W19" s="308"/>
      <c r="X19" s="308"/>
      <c r="Y19" s="308">
        <v>18</v>
      </c>
      <c r="Z19" s="309"/>
      <c r="AA19" s="308"/>
      <c r="AB19" s="165"/>
      <c r="AC19" s="165"/>
      <c r="AD19" s="165"/>
      <c r="AJ19" s="319" t="s">
        <v>330</v>
      </c>
      <c r="AK19" s="373">
        <v>16</v>
      </c>
      <c r="AL19" s="383"/>
    </row>
    <row r="20" spans="2:38" ht="12" customHeight="1" thickBot="1" x14ac:dyDescent="0.3">
      <c r="B20" s="559"/>
      <c r="C20" s="560"/>
      <c r="D20" s="560"/>
      <c r="E20" s="560"/>
      <c r="F20" s="560"/>
      <c r="G20" s="560"/>
      <c r="H20" s="560"/>
      <c r="I20" s="561"/>
      <c r="J20" s="308"/>
      <c r="K20" s="310"/>
      <c r="L20" s="310"/>
      <c r="M20" s="315"/>
      <c r="N20" s="313"/>
      <c r="O20" s="310"/>
      <c r="P20" s="310"/>
      <c r="Q20" s="308"/>
      <c r="R20" s="308"/>
      <c r="S20" s="308"/>
      <c r="T20" s="308"/>
      <c r="U20" s="308"/>
      <c r="V20" s="308"/>
      <c r="W20" s="308"/>
      <c r="X20" s="308"/>
      <c r="Y20" s="308"/>
      <c r="Z20" s="309"/>
      <c r="AA20" s="308"/>
      <c r="AB20" s="165"/>
      <c r="AC20" s="165"/>
      <c r="AD20" s="165"/>
      <c r="AJ20" s="318"/>
      <c r="AL20" s="317"/>
    </row>
    <row r="21" spans="2:38" ht="15.75" thickBot="1" x14ac:dyDescent="0.3">
      <c r="J21" s="308"/>
      <c r="K21" s="310"/>
      <c r="L21" s="310"/>
      <c r="M21" s="360" t="str">
        <f ca="1">IF(ISERROR(LEFT(N6,2)),"0",LEFT(N6,2))</f>
        <v/>
      </c>
      <c r="N21" s="349" t="str">
        <f ca="1">IF($AL$12&lt;&gt;"",$AL$12,IF(ISERROR(VLOOKUP($K$2,[4]Catégories!$B$4:$CW$206,12,FALSE)),"",VLOOKUP($K$2,[4]Catégories!$B$4:$CW$206,12,FALSE)))</f>
        <v/>
      </c>
      <c r="O21" s="310"/>
      <c r="P21" s="310"/>
      <c r="Q21" s="308"/>
      <c r="R21" s="308"/>
      <c r="S21" s="308" t="s">
        <v>329</v>
      </c>
      <c r="T21" s="308" t="s">
        <v>328</v>
      </c>
      <c r="U21" s="308"/>
      <c r="V21" s="308"/>
      <c r="W21" s="308"/>
      <c r="X21" s="308"/>
      <c r="Y21" s="308">
        <v>19</v>
      </c>
      <c r="Z21" s="309"/>
      <c r="AA21" s="308"/>
      <c r="AB21" s="316"/>
      <c r="AC21" s="165"/>
      <c r="AD21" s="165"/>
      <c r="AL21" s="306" t="s">
        <v>355</v>
      </c>
    </row>
    <row r="22" spans="2:38" ht="30" customHeight="1" thickBot="1" x14ac:dyDescent="0.3">
      <c r="B22" s="562" t="s">
        <v>312</v>
      </c>
      <c r="C22" s="563"/>
      <c r="D22" s="563"/>
      <c r="E22" s="563"/>
      <c r="F22" s="563"/>
      <c r="G22" s="563"/>
      <c r="H22" s="563"/>
      <c r="I22" s="563"/>
      <c r="J22" s="308"/>
      <c r="K22" s="310"/>
      <c r="L22" s="310"/>
      <c r="M22" s="360" t="str">
        <f ca="1">RIGHT(N6,3)</f>
        <v/>
      </c>
      <c r="N22" s="313" t="str">
        <f ca="1">IF(AL13&lt;&gt;"",$AL$13,IF(ISERROR(VLOOKUP($K$2,[4]Catégories!$B$4:$CW$206,10,FALSE)),"",VLOOKUP($K$2,[4]Catégories!$B$4:$CW$206,10,FALSE)))</f>
        <v/>
      </c>
      <c r="O22" s="310"/>
      <c r="P22" s="310"/>
      <c r="Q22" s="308"/>
      <c r="R22" s="308"/>
      <c r="S22" s="308"/>
      <c r="T22" s="308"/>
      <c r="U22" s="308"/>
      <c r="V22" s="308"/>
      <c r="W22" s="308"/>
      <c r="X22" s="308"/>
      <c r="Y22" s="308">
        <v>20</v>
      </c>
      <c r="Z22" s="309"/>
      <c r="AA22" s="308"/>
      <c r="AB22" s="165"/>
      <c r="AC22" s="165"/>
      <c r="AD22" s="165"/>
    </row>
    <row r="23" spans="2:38" x14ac:dyDescent="0.25">
      <c r="J23" s="308"/>
      <c r="K23" s="310"/>
      <c r="L23" s="310"/>
      <c r="M23" s="310" t="str">
        <f ca="1">IF(ISERROR(SEARCH("@",N5)),"",SEARCH("@",N5))</f>
        <v/>
      </c>
      <c r="N23" s="313" t="str">
        <f ca="1">IF(AL14&lt;&gt;"",$AL$13,IF(ISERROR(VLOOKUP($K$2,[4]Catégories!$B$4:$CW$206,11,FALSE)),"",VLOOKUP($K$2,[4]Catégories!$B$4:$CW$206,11,FALSE)))</f>
        <v/>
      </c>
      <c r="O23" s="310" t="str">
        <f ca="1">IF(N23=0,"",N23)</f>
        <v/>
      </c>
      <c r="P23" s="310"/>
      <c r="Q23" s="308"/>
      <c r="R23" s="308"/>
      <c r="S23" s="308"/>
      <c r="T23" s="308"/>
      <c r="U23" s="308"/>
      <c r="V23" s="308"/>
      <c r="W23" s="308"/>
      <c r="X23" s="308"/>
      <c r="Y23" s="308">
        <v>21</v>
      </c>
      <c r="Z23" s="309"/>
      <c r="AA23" s="308"/>
      <c r="AB23" s="165"/>
      <c r="AC23" s="165"/>
      <c r="AD23" s="165"/>
    </row>
    <row r="24" spans="2:38" ht="21.75" thickBot="1" x14ac:dyDescent="0.4">
      <c r="B24" s="312" t="s">
        <v>305</v>
      </c>
      <c r="C24" s="312"/>
      <c r="D24" s="564" t="s">
        <v>365</v>
      </c>
      <c r="E24" s="564"/>
      <c r="F24" s="564"/>
      <c r="G24" s="564"/>
      <c r="H24" s="312"/>
      <c r="I24" s="312"/>
      <c r="J24" s="308"/>
      <c r="K24" s="310"/>
      <c r="L24" s="310"/>
      <c r="M24" s="310" t="e">
        <f ca="1">LEFT(N5,M23-1)</f>
        <v>#VALUE!</v>
      </c>
      <c r="N24" s="313" t="str">
        <f ca="1">IF($AL$7&lt;&gt;"",$AL$7,IF(ISERROR(VLOOKUP($K$2,[4]Catégories!$B$4:$CW$206,$AK$7,FALSE)),"",VLOOKUP($K$2,[4]Catégories!$B$4:$CW$206,$AK$7,FALSE)))</f>
        <v/>
      </c>
      <c r="O24" s="310"/>
      <c r="P24" s="310"/>
      <c r="Q24" s="308"/>
      <c r="R24" s="308"/>
      <c r="S24" s="308" t="s">
        <v>14</v>
      </c>
      <c r="T24" s="308" t="s">
        <v>327</v>
      </c>
      <c r="U24" s="308"/>
      <c r="V24" s="308"/>
      <c r="W24" s="308"/>
      <c r="X24" s="308"/>
      <c r="Y24" s="308">
        <v>22</v>
      </c>
      <c r="Z24" s="309"/>
      <c r="AA24" s="308"/>
      <c r="AB24" s="165"/>
      <c r="AC24" s="165"/>
      <c r="AD24" s="165"/>
    </row>
    <row r="25" spans="2:38" ht="59.25" customHeight="1" x14ac:dyDescent="0.25">
      <c r="B25" s="565" t="s">
        <v>367</v>
      </c>
      <c r="C25" s="565"/>
      <c r="D25" s="565"/>
      <c r="E25" s="565"/>
      <c r="F25" s="565"/>
      <c r="G25" s="565"/>
      <c r="H25" s="565"/>
      <c r="I25" s="565"/>
      <c r="J25" s="308"/>
      <c r="K25" s="310"/>
      <c r="L25" s="310"/>
      <c r="M25" s="310">
        <f ca="1">LEN(N5)</f>
        <v>0</v>
      </c>
      <c r="N25" s="313" t="str">
        <f ca="1">IF($AL$8&lt;&gt;"",$AL$8,IF(ISERROR(VLOOKUP($K$2,[4]Catégories!$B$4:$CW$206,$AK$8,FALSE)),"",VLOOKUP($K$2,[4]Catégories!$B$4:$CW$206,$AK$8,FALSE)))</f>
        <v/>
      </c>
      <c r="O25" s="310"/>
      <c r="P25" s="310"/>
      <c r="Q25" s="308"/>
      <c r="R25" s="308"/>
      <c r="S25" s="308" t="s">
        <v>326</v>
      </c>
      <c r="T25" s="308" t="s">
        <v>325</v>
      </c>
      <c r="U25" s="308"/>
      <c r="V25" s="308"/>
      <c r="W25" s="308"/>
      <c r="X25" s="308"/>
      <c r="Y25" s="308">
        <v>23</v>
      </c>
      <c r="Z25" s="309"/>
      <c r="AA25" s="308"/>
      <c r="AB25" s="165"/>
      <c r="AC25" s="165"/>
      <c r="AD25" s="165"/>
    </row>
    <row r="26" spans="2:38" ht="24" customHeight="1" x14ac:dyDescent="0.25">
      <c r="B26" s="566" t="s">
        <v>366</v>
      </c>
      <c r="C26" s="566"/>
      <c r="D26" s="566"/>
      <c r="E26" s="566"/>
      <c r="F26" s="566"/>
      <c r="G26" s="566"/>
      <c r="H26" s="566"/>
      <c r="I26" s="566"/>
      <c r="J26" s="308"/>
      <c r="K26" s="310"/>
      <c r="L26" s="310"/>
      <c r="M26" s="310" t="e">
        <f ca="1">RIGHT(N5,M25-M23)</f>
        <v>#VALUE!</v>
      </c>
      <c r="N26" s="313" t="str">
        <f ca="1">IF($AL$7&lt;&gt;"",$AL$7,IF(ISERROR(VLOOKUP($K$2,[4]Catégories!$B$4:$CW$206,7,FALSE)),"",VLOOKUP($K$2,[4]Catégories!$B$4:$CW$206,7,FALSE)))</f>
        <v/>
      </c>
      <c r="O26" s="310" t="str">
        <f ca="1">RIGHT(N27,5)</f>
        <v/>
      </c>
      <c r="P26" s="310"/>
      <c r="Q26" s="308"/>
      <c r="R26" s="308"/>
      <c r="S26" s="308" t="s">
        <v>324</v>
      </c>
      <c r="T26" s="308" t="s">
        <v>323</v>
      </c>
      <c r="U26" s="308"/>
      <c r="V26" s="308"/>
      <c r="W26" s="308"/>
      <c r="X26" s="308"/>
      <c r="Y26" s="308">
        <v>24</v>
      </c>
      <c r="Z26" s="309"/>
      <c r="AA26" s="308"/>
      <c r="AB26" s="165"/>
      <c r="AC26" s="165"/>
      <c r="AD26" s="165"/>
    </row>
    <row r="27" spans="2:38" ht="21.75" thickBot="1" x14ac:dyDescent="0.4">
      <c r="B27" s="312" t="s">
        <v>305</v>
      </c>
      <c r="C27" s="312"/>
      <c r="D27" s="567" t="s">
        <v>306</v>
      </c>
      <c r="E27" s="567"/>
      <c r="F27" s="567"/>
      <c r="G27" s="567"/>
      <c r="H27" s="312"/>
      <c r="I27" s="312"/>
      <c r="J27" s="308"/>
      <c r="K27" s="310"/>
      <c r="L27" s="310"/>
      <c r="M27" s="310" t="str">
        <f ca="1">IF(N28=0,"",LEFT(N28,1))</f>
        <v/>
      </c>
      <c r="N27" s="313" t="str">
        <f ca="1">IF($AL$17&lt;&gt;"",$AL$17,IF(ISERROR(VLOOKUP($K$2,[4]Catégories!$B$4:$CW$206,14,FALSE)),"",VLOOKUP($K$2,[4]Catégories!$B$4:$CW$206,14,FALSE)))</f>
        <v/>
      </c>
      <c r="O27" s="310" t="str">
        <f ca="1">IF(ISERROR(LEFT(N27,3)),"0",LEFT(N27,3))</f>
        <v/>
      </c>
      <c r="P27" s="310"/>
      <c r="Q27" s="308"/>
      <c r="R27" s="308"/>
      <c r="S27" s="308"/>
      <c r="T27" s="308"/>
      <c r="U27" s="308"/>
      <c r="V27" s="308"/>
      <c r="W27" s="308"/>
      <c r="X27" s="308"/>
      <c r="Y27" s="308">
        <v>25</v>
      </c>
      <c r="Z27" s="309"/>
      <c r="AA27" s="308"/>
      <c r="AB27" s="165"/>
      <c r="AC27" s="165"/>
      <c r="AD27" s="165"/>
    </row>
    <row r="28" spans="2:38" ht="19.5" customHeight="1" x14ac:dyDescent="0.25">
      <c r="B28" s="568" t="s">
        <v>322</v>
      </c>
      <c r="C28" s="568"/>
      <c r="D28" s="568"/>
      <c r="E28" s="568"/>
      <c r="F28" s="568"/>
      <c r="G28" s="568"/>
      <c r="H28" s="568"/>
      <c r="I28" s="568"/>
      <c r="J28" s="308"/>
      <c r="K28" s="310"/>
      <c r="L28" s="310"/>
      <c r="M28" s="310" t="e">
        <f ca="1">RIGHT(N28,O28-1)</f>
        <v>#VALUE!</v>
      </c>
      <c r="N28" s="313" t="str">
        <f ca="1">IF($AL$18&lt;&gt;"",$AL$18,IF(ISERROR(VLOOKUP($K$2,[4]Catégories!$B$4:$CW$206,15,FALSE)),"",VLOOKUP($K$2,[4]Catégories!$B$4:$CW$206,15,FALSE)))</f>
        <v/>
      </c>
      <c r="O28" s="310">
        <f ca="1">LEN(N28)</f>
        <v>0</v>
      </c>
      <c r="P28" s="310"/>
      <c r="Q28" s="308"/>
      <c r="R28" s="308"/>
      <c r="S28" s="308"/>
      <c r="T28" s="308"/>
      <c r="U28" s="308"/>
      <c r="V28" s="308"/>
      <c r="W28" s="308"/>
      <c r="X28" s="308"/>
      <c r="Y28" s="308">
        <v>26</v>
      </c>
      <c r="Z28" s="309"/>
      <c r="AA28" s="308"/>
      <c r="AB28" s="165"/>
      <c r="AC28" s="165"/>
      <c r="AD28" s="165"/>
    </row>
    <row r="29" spans="2:38" ht="27" hidden="1" customHeight="1" x14ac:dyDescent="0.25">
      <c r="B29" s="569"/>
      <c r="C29" s="569"/>
      <c r="D29" s="569"/>
      <c r="E29" s="569"/>
      <c r="F29" s="569"/>
      <c r="G29" s="569"/>
      <c r="H29" s="569"/>
      <c r="I29" s="569"/>
      <c r="J29" s="308"/>
      <c r="K29" s="314"/>
      <c r="L29" s="310"/>
      <c r="M29" s="310" t="str">
        <f ca="1">LEFT($N$29,2)</f>
        <v/>
      </c>
      <c r="N29" s="313" t="str">
        <f ca="1">IF($AL$19&lt;&gt;"",$AL$19,IF(ISERROR(VLOOKUP($K$2,[4]Catégories!$B$4:$CW$206,16,FALSE)),"",VLOOKUP($K$2,[4]Catégories!$B$4:$CW$206,16,FALSE)))</f>
        <v/>
      </c>
      <c r="O29" s="310" t="e">
        <f ca="1">IF(N28=0,"",LOWER(M28))</f>
        <v>#VALUE!</v>
      </c>
      <c r="P29" s="310"/>
      <c r="Q29" s="308"/>
      <c r="R29" s="308"/>
      <c r="S29" s="308"/>
      <c r="T29" s="308"/>
      <c r="U29" s="308"/>
      <c r="V29" s="308"/>
      <c r="W29" s="308"/>
      <c r="X29" s="308"/>
      <c r="Y29" s="308">
        <v>27</v>
      </c>
      <c r="Z29" s="309"/>
      <c r="AA29" s="308"/>
      <c r="AB29" s="165"/>
      <c r="AC29" s="165"/>
      <c r="AD29" s="165"/>
    </row>
    <row r="30" spans="2:38" ht="29.25" customHeight="1" x14ac:dyDescent="0.25">
      <c r="B30" s="568" t="s">
        <v>321</v>
      </c>
      <c r="C30" s="568"/>
      <c r="D30" s="568"/>
      <c r="E30" s="568"/>
      <c r="F30" s="568"/>
      <c r="G30" s="568"/>
      <c r="H30" s="568"/>
      <c r="I30" s="568"/>
      <c r="J30" s="308"/>
      <c r="K30" s="310"/>
      <c r="L30" s="310"/>
      <c r="M30" s="310" t="str">
        <f ca="1">LEFT($N$29,4)</f>
        <v/>
      </c>
      <c r="N30" s="311" t="str">
        <f ca="1">RIGHT(M30,2)</f>
        <v/>
      </c>
      <c r="O30" s="310"/>
      <c r="P30" s="310"/>
      <c r="Q30" s="308"/>
      <c r="R30" s="308"/>
      <c r="S30" s="308"/>
      <c r="T30" s="308"/>
      <c r="U30" s="308"/>
      <c r="V30" s="308"/>
      <c r="W30" s="308"/>
      <c r="X30" s="308"/>
      <c r="Y30" s="308">
        <v>28</v>
      </c>
      <c r="Z30" s="309"/>
      <c r="AA30" s="308"/>
      <c r="AB30" s="165"/>
      <c r="AC30" s="165"/>
      <c r="AD30" s="165"/>
    </row>
    <row r="31" spans="2:38" ht="21.75" thickBot="1" x14ac:dyDescent="0.4">
      <c r="B31" s="312" t="s">
        <v>305</v>
      </c>
      <c r="C31" s="312"/>
      <c r="D31" s="567" t="s">
        <v>307</v>
      </c>
      <c r="E31" s="567"/>
      <c r="F31" s="567"/>
      <c r="G31" s="567"/>
      <c r="H31" s="312"/>
      <c r="I31" s="312"/>
      <c r="J31" s="308"/>
      <c r="K31" s="310"/>
      <c r="L31" s="310"/>
      <c r="M31" s="310" t="str">
        <f ca="1">LEFT($N$29,6)</f>
        <v/>
      </c>
      <c r="N31" s="311" t="str">
        <f ca="1">RIGHT(M31,2)</f>
        <v/>
      </c>
      <c r="O31" s="310"/>
      <c r="P31" s="310"/>
      <c r="Q31" s="308"/>
      <c r="R31" s="308"/>
      <c r="S31" s="308"/>
      <c r="T31" s="308"/>
      <c r="U31" s="308"/>
      <c r="V31" s="308"/>
      <c r="W31" s="308"/>
      <c r="X31" s="308"/>
      <c r="Y31" s="308">
        <v>29</v>
      </c>
      <c r="Z31" s="309"/>
      <c r="AA31" s="308"/>
      <c r="AB31" s="165"/>
      <c r="AC31" s="165"/>
      <c r="AD31" s="165"/>
    </row>
    <row r="32" spans="2:38" x14ac:dyDescent="0.25">
      <c r="B32" s="570" t="str">
        <f ca="1">IF(N28=0,"Je soussigné,  ","Je soussigné,  "&amp;N28)</f>
        <v xml:space="preserve">Je soussigné,  </v>
      </c>
      <c r="C32" s="570"/>
      <c r="D32" s="570"/>
      <c r="E32" s="570"/>
      <c r="F32" s="570"/>
      <c r="G32" s="565" t="s">
        <v>320</v>
      </c>
      <c r="H32" s="565"/>
      <c r="I32" s="565"/>
      <c r="J32" s="308"/>
      <c r="K32" s="310"/>
      <c r="L32" s="310"/>
      <c r="M32" s="310" t="str">
        <f ca="1">LEFT($N$29,8)</f>
        <v/>
      </c>
      <c r="N32" s="311" t="str">
        <f ca="1">RIGHT(M32,2)</f>
        <v/>
      </c>
      <c r="O32" s="310"/>
      <c r="P32" s="310"/>
      <c r="Q32" s="308"/>
      <c r="R32" s="308"/>
      <c r="S32" s="308"/>
      <c r="T32" s="308"/>
      <c r="U32" s="308"/>
      <c r="V32" s="308"/>
      <c r="W32" s="308"/>
      <c r="X32" s="308"/>
      <c r="Y32" s="308">
        <v>30</v>
      </c>
      <c r="Z32" s="309"/>
      <c r="AA32" s="308"/>
      <c r="AB32" s="165"/>
      <c r="AC32" s="165"/>
      <c r="AD32" s="165"/>
    </row>
    <row r="33" spans="2:30" s="307" customFormat="1" x14ac:dyDescent="0.25">
      <c r="B33" s="568" t="s">
        <v>308</v>
      </c>
      <c r="C33" s="568"/>
      <c r="D33" s="568"/>
      <c r="E33" s="568"/>
      <c r="F33" s="568"/>
      <c r="G33" s="568"/>
      <c r="H33" s="568"/>
      <c r="I33" s="568"/>
      <c r="J33" s="308"/>
      <c r="K33" s="310"/>
      <c r="L33" s="310"/>
      <c r="M33" s="310"/>
      <c r="N33" s="311" t="str">
        <f ca="1">RIGHT(N29,2)</f>
        <v/>
      </c>
      <c r="O33" s="310"/>
      <c r="P33" s="310"/>
      <c r="Q33" s="308"/>
      <c r="R33" s="308"/>
      <c r="S33" s="308"/>
      <c r="T33" s="308"/>
      <c r="U33" s="308"/>
      <c r="V33" s="308"/>
      <c r="W33" s="308"/>
      <c r="X33" s="308"/>
      <c r="Y33" s="308">
        <v>31</v>
      </c>
      <c r="Z33" s="309"/>
      <c r="AA33" s="308"/>
      <c r="AB33" s="165"/>
      <c r="AC33" s="165"/>
      <c r="AD33" s="165"/>
    </row>
    <row r="34" spans="2:30" s="381" customFormat="1" ht="20.25" customHeight="1" x14ac:dyDescent="0.25">
      <c r="B34" s="376" t="s">
        <v>309</v>
      </c>
      <c r="C34" s="377"/>
      <c r="D34" s="377"/>
      <c r="E34" s="571" t="str">
        <f ca="1">IF(N28=0,"Nom :  ","Nom :  "&amp;N28)</f>
        <v xml:space="preserve">Nom :  </v>
      </c>
      <c r="F34" s="571"/>
      <c r="G34" s="571"/>
      <c r="H34" s="572" t="str">
        <f ca="1">IF(N29=0,"Tél :  ","Tél :  "&amp;M29&amp;" "&amp;N30&amp;" "&amp;N31&amp;" "&amp;N32&amp;" "&amp;N33)</f>
        <v xml:space="preserve">Tél :      </v>
      </c>
      <c r="I34" s="572"/>
      <c r="J34" s="378"/>
      <c r="K34" s="311"/>
      <c r="L34" s="311"/>
      <c r="M34" s="311"/>
      <c r="N34" s="311"/>
      <c r="O34" s="311"/>
      <c r="P34" s="311"/>
      <c r="Q34" s="378"/>
      <c r="R34" s="378"/>
      <c r="S34" s="378"/>
      <c r="T34" s="378"/>
      <c r="U34" s="378"/>
      <c r="V34" s="378"/>
      <c r="W34" s="378"/>
      <c r="X34" s="378"/>
      <c r="Y34" s="378">
        <v>32</v>
      </c>
      <c r="Z34" s="379"/>
      <c r="AA34" s="378"/>
      <c r="AB34" s="380"/>
      <c r="AC34" s="380"/>
      <c r="AD34" s="380"/>
    </row>
    <row r="35" spans="2:30" s="307" customFormat="1" ht="21.75" thickBot="1" x14ac:dyDescent="0.4">
      <c r="B35" s="312" t="s">
        <v>305</v>
      </c>
      <c r="C35" s="312"/>
      <c r="D35" s="567" t="s">
        <v>310</v>
      </c>
      <c r="E35" s="567"/>
      <c r="F35" s="567"/>
      <c r="G35" s="567"/>
      <c r="H35" s="312"/>
      <c r="I35" s="312"/>
      <c r="J35" s="308"/>
      <c r="K35" s="310"/>
      <c r="L35" s="310"/>
      <c r="M35" s="310"/>
      <c r="N35" s="311"/>
      <c r="O35" s="310"/>
      <c r="P35" s="310"/>
      <c r="Q35" s="308"/>
      <c r="R35" s="308"/>
      <c r="S35" s="308"/>
      <c r="T35" s="308"/>
      <c r="U35" s="308"/>
      <c r="V35" s="308"/>
      <c r="W35" s="308"/>
      <c r="X35" s="308"/>
      <c r="Y35" s="308">
        <v>33</v>
      </c>
      <c r="Z35" s="309"/>
      <c r="AA35" s="309"/>
      <c r="AB35" s="165"/>
      <c r="AC35" s="165"/>
      <c r="AD35" s="165"/>
    </row>
    <row r="36" spans="2:30" s="307" customFormat="1" x14ac:dyDescent="0.25">
      <c r="B36" s="565" t="s">
        <v>311</v>
      </c>
      <c r="C36" s="565"/>
      <c r="D36" s="565"/>
      <c r="E36" s="565"/>
      <c r="F36" s="565"/>
      <c r="G36" s="565"/>
      <c r="H36" s="565"/>
      <c r="I36" s="565"/>
      <c r="J36" s="308"/>
      <c r="K36" s="310"/>
      <c r="L36" s="310"/>
      <c r="M36" s="310"/>
      <c r="N36" s="311"/>
      <c r="O36" s="310"/>
      <c r="P36" s="310"/>
      <c r="Q36" s="308"/>
      <c r="R36" s="308"/>
      <c r="S36" s="308"/>
      <c r="T36" s="308"/>
      <c r="U36" s="308"/>
      <c r="V36" s="308"/>
      <c r="W36" s="308"/>
      <c r="X36" s="308"/>
      <c r="Y36" s="308">
        <v>34</v>
      </c>
      <c r="Z36" s="309"/>
      <c r="AA36" s="309"/>
      <c r="AB36" s="165"/>
      <c r="AC36" s="165"/>
      <c r="AD36" s="165"/>
    </row>
    <row r="37" spans="2:30" s="307" customFormat="1" ht="48" customHeight="1" x14ac:dyDescent="0.25">
      <c r="B37" s="568" t="s">
        <v>319</v>
      </c>
      <c r="C37" s="568"/>
      <c r="D37" s="568"/>
      <c r="E37" s="568"/>
      <c r="F37" s="568"/>
      <c r="G37" s="568"/>
      <c r="H37" s="568"/>
      <c r="I37" s="568"/>
      <c r="J37" s="308"/>
      <c r="K37" s="310"/>
      <c r="L37" s="310"/>
      <c r="M37" s="310"/>
      <c r="N37" s="311"/>
      <c r="O37" s="310"/>
      <c r="P37" s="310"/>
      <c r="Q37" s="308"/>
      <c r="R37" s="308"/>
      <c r="S37" s="308"/>
      <c r="T37" s="308"/>
      <c r="U37" s="308"/>
      <c r="V37" s="308"/>
      <c r="W37" s="308"/>
      <c r="X37" s="308"/>
      <c r="Y37" s="308">
        <v>35</v>
      </c>
      <c r="Z37" s="309"/>
      <c r="AA37" s="309"/>
      <c r="AB37" s="165"/>
      <c r="AC37" s="165"/>
      <c r="AD37" s="165"/>
    </row>
    <row r="38" spans="2:30" s="307" customFormat="1" x14ac:dyDescent="0.25">
      <c r="B38" s="568" t="s">
        <v>318</v>
      </c>
      <c r="C38" s="579"/>
      <c r="D38" s="579"/>
      <c r="E38" s="579"/>
      <c r="F38" s="579"/>
      <c r="G38" s="579"/>
      <c r="H38" s="579"/>
      <c r="I38" s="579"/>
      <c r="J38" s="308"/>
      <c r="K38" s="310"/>
      <c r="L38" s="310"/>
      <c r="M38" s="310"/>
      <c r="N38" s="311"/>
      <c r="O38" s="310"/>
      <c r="P38" s="310"/>
      <c r="Q38" s="308"/>
      <c r="R38" s="308"/>
      <c r="S38" s="308"/>
      <c r="T38" s="308"/>
      <c r="U38" s="308"/>
      <c r="V38" s="308"/>
      <c r="W38" s="308"/>
      <c r="X38" s="308"/>
      <c r="Y38" s="308">
        <v>36</v>
      </c>
      <c r="Z38" s="309"/>
      <c r="AA38" s="309"/>
      <c r="AB38" s="165"/>
      <c r="AC38" s="165"/>
      <c r="AD38" s="165"/>
    </row>
    <row r="39" spans="2:30" s="307" customFormat="1" ht="30.75" customHeight="1" x14ac:dyDescent="0.25">
      <c r="B39" s="580" t="s">
        <v>317</v>
      </c>
      <c r="C39" s="580"/>
      <c r="D39" s="580"/>
      <c r="E39" s="580"/>
      <c r="F39" s="580"/>
      <c r="G39" s="580"/>
      <c r="H39" s="580"/>
      <c r="I39" s="580"/>
      <c r="J39" s="308"/>
      <c r="K39" s="310"/>
      <c r="L39" s="310"/>
      <c r="M39" s="310"/>
      <c r="N39" s="311"/>
      <c r="O39" s="310"/>
      <c r="P39" s="310"/>
      <c r="Q39" s="308"/>
      <c r="R39" s="308"/>
      <c r="S39" s="308"/>
      <c r="T39" s="308"/>
      <c r="U39" s="308"/>
      <c r="V39" s="308"/>
      <c r="W39" s="308"/>
      <c r="X39" s="308"/>
      <c r="Y39" s="308">
        <v>37</v>
      </c>
      <c r="Z39" s="309"/>
      <c r="AA39" s="309"/>
      <c r="AB39" s="165"/>
      <c r="AC39" s="165"/>
      <c r="AD39" s="165"/>
    </row>
    <row r="40" spans="2:30" s="307" customFormat="1" ht="30.75" customHeight="1" thickBot="1" x14ac:dyDescent="0.3">
      <c r="B40" s="580" t="s">
        <v>316</v>
      </c>
      <c r="C40" s="580"/>
      <c r="D40" s="580"/>
      <c r="E40" s="580"/>
      <c r="F40" s="580"/>
      <c r="G40" s="580"/>
      <c r="H40" s="580"/>
      <c r="I40" s="580"/>
      <c r="J40" s="308"/>
      <c r="K40" s="310"/>
      <c r="L40" s="310"/>
      <c r="M40" s="310"/>
      <c r="N40" s="311"/>
      <c r="O40" s="310"/>
      <c r="P40" s="310"/>
      <c r="Q40" s="308"/>
      <c r="R40" s="308"/>
      <c r="S40" s="308"/>
      <c r="T40" s="308"/>
      <c r="U40" s="308"/>
      <c r="V40" s="308"/>
      <c r="W40" s="308"/>
      <c r="X40" s="308"/>
      <c r="Y40" s="308">
        <v>38</v>
      </c>
      <c r="Z40" s="309"/>
      <c r="AA40" s="309"/>
      <c r="AB40" s="165"/>
      <c r="AC40" s="165"/>
      <c r="AD40" s="165"/>
    </row>
    <row r="41" spans="2:30" s="307" customFormat="1" ht="15.75" thickTop="1" x14ac:dyDescent="0.25">
      <c r="B41" s="306"/>
      <c r="C41" s="306"/>
      <c r="D41" s="586" t="s">
        <v>315</v>
      </c>
      <c r="E41" s="586"/>
      <c r="F41" s="586"/>
      <c r="G41" s="587"/>
      <c r="H41" s="588"/>
      <c r="I41" s="589"/>
      <c r="J41" s="308"/>
      <c r="K41" s="593"/>
      <c r="L41" s="593"/>
      <c r="M41" s="593"/>
      <c r="N41" s="311"/>
      <c r="O41" s="310"/>
      <c r="P41" s="310"/>
      <c r="Q41" s="308"/>
      <c r="R41" s="308"/>
      <c r="S41" s="308"/>
      <c r="T41" s="308"/>
      <c r="U41" s="308"/>
      <c r="V41" s="308"/>
      <c r="W41" s="308"/>
      <c r="X41" s="308"/>
      <c r="Y41" s="308"/>
      <c r="Z41" s="309"/>
      <c r="AA41" s="573" t="str">
        <f ca="1">M16</f>
        <v>DOCUMENT UNIQUE LICENCE</v>
      </c>
      <c r="AB41" s="574"/>
      <c r="AC41" s="574"/>
      <c r="AD41" s="575"/>
    </row>
    <row r="42" spans="2:30" s="307" customFormat="1" ht="19.5" customHeight="1" thickBot="1" x14ac:dyDescent="0.3">
      <c r="B42" s="306"/>
      <c r="C42" s="306"/>
      <c r="D42" s="586"/>
      <c r="E42" s="586"/>
      <c r="F42" s="586"/>
      <c r="G42" s="590"/>
      <c r="H42" s="591"/>
      <c r="I42" s="592"/>
      <c r="J42" s="308"/>
      <c r="K42" s="593"/>
      <c r="L42" s="593"/>
      <c r="M42" s="593"/>
      <c r="N42" s="311"/>
      <c r="O42" s="310"/>
      <c r="P42" s="310"/>
      <c r="Q42" s="308"/>
      <c r="R42" s="308"/>
      <c r="S42" s="308"/>
      <c r="T42" s="308"/>
      <c r="U42" s="308"/>
      <c r="V42" s="308"/>
      <c r="W42" s="308"/>
      <c r="X42" s="308"/>
      <c r="Y42" s="308">
        <v>39</v>
      </c>
      <c r="Z42" s="309"/>
      <c r="AA42" s="576"/>
      <c r="AB42" s="577"/>
      <c r="AC42" s="577"/>
      <c r="AD42" s="578"/>
    </row>
    <row r="43" spans="2:30" s="307" customFormat="1" ht="48.75" customHeight="1" thickTop="1" x14ac:dyDescent="0.25">
      <c r="B43" s="581" t="s">
        <v>314</v>
      </c>
      <c r="C43" s="582"/>
      <c r="D43" s="582"/>
      <c r="E43" s="582"/>
      <c r="F43" s="582"/>
      <c r="G43" s="582"/>
      <c r="H43" s="582"/>
      <c r="I43" s="582"/>
      <c r="J43" s="308"/>
      <c r="K43" s="310"/>
      <c r="L43" s="310"/>
      <c r="M43" s="310"/>
      <c r="N43" s="311"/>
      <c r="O43" s="310"/>
      <c r="P43" s="310"/>
      <c r="Q43" s="308"/>
      <c r="R43" s="308"/>
      <c r="S43" s="308"/>
      <c r="T43" s="308"/>
      <c r="U43" s="308"/>
      <c r="V43" s="308"/>
      <c r="W43" s="308"/>
      <c r="X43" s="308"/>
      <c r="Y43" s="308">
        <v>40</v>
      </c>
      <c r="Z43" s="309"/>
      <c r="AA43" s="309"/>
      <c r="AB43" s="165"/>
      <c r="AC43" s="165"/>
      <c r="AD43" s="165"/>
    </row>
    <row r="44" spans="2:30" s="307" customFormat="1" x14ac:dyDescent="0.25">
      <c r="B44" s="306"/>
      <c r="C44" s="306"/>
      <c r="D44" s="306"/>
      <c r="E44" s="306"/>
      <c r="F44" s="306"/>
      <c r="G44" s="306"/>
      <c r="H44" s="306"/>
      <c r="I44" s="306"/>
      <c r="J44" s="308"/>
      <c r="K44" s="310"/>
      <c r="L44" s="310"/>
      <c r="M44" s="310"/>
      <c r="N44" s="311"/>
      <c r="O44" s="310"/>
      <c r="P44" s="310"/>
      <c r="Q44" s="308"/>
      <c r="R44" s="308"/>
      <c r="S44" s="308"/>
      <c r="T44" s="308"/>
      <c r="U44" s="308"/>
      <c r="V44" s="308"/>
      <c r="W44" s="308"/>
      <c r="X44" s="308"/>
      <c r="Y44" s="308">
        <v>41</v>
      </c>
      <c r="Z44" s="309"/>
      <c r="AA44" s="309"/>
      <c r="AB44" s="165"/>
      <c r="AC44" s="165"/>
      <c r="AD44" s="165"/>
    </row>
    <row r="45" spans="2:30" s="307" customFormat="1" x14ac:dyDescent="0.25">
      <c r="B45" s="306"/>
      <c r="C45" s="306"/>
      <c r="D45" s="306"/>
      <c r="E45" s="306"/>
      <c r="F45" s="306"/>
      <c r="G45" s="306"/>
      <c r="H45" s="306"/>
      <c r="I45" s="306"/>
      <c r="J45" s="308"/>
      <c r="K45" s="310"/>
      <c r="L45" s="310"/>
      <c r="M45" s="310"/>
      <c r="N45" s="311"/>
      <c r="O45" s="310"/>
      <c r="P45" s="310"/>
      <c r="Q45" s="308"/>
      <c r="R45" s="308"/>
      <c r="S45" s="308"/>
      <c r="T45" s="308"/>
      <c r="U45" s="308"/>
      <c r="V45" s="308"/>
      <c r="W45" s="308"/>
      <c r="X45" s="308"/>
      <c r="Y45" s="308">
        <v>42</v>
      </c>
      <c r="Z45" s="309"/>
      <c r="AA45" s="309"/>
      <c r="AB45" s="165"/>
      <c r="AC45" s="165"/>
      <c r="AD45" s="165"/>
    </row>
    <row r="46" spans="2:30" s="307" customFormat="1" x14ac:dyDescent="0.25">
      <c r="B46" s="306"/>
      <c r="C46" s="306"/>
      <c r="D46" s="306"/>
      <c r="E46" s="306"/>
      <c r="F46" s="306"/>
      <c r="G46" s="306"/>
      <c r="H46" s="306"/>
      <c r="I46" s="306"/>
      <c r="J46" s="308"/>
      <c r="K46" s="310"/>
      <c r="L46" s="310"/>
      <c r="M46" s="310"/>
      <c r="N46" s="311"/>
      <c r="O46" s="310"/>
      <c r="P46" s="310"/>
      <c r="Q46" s="308"/>
      <c r="R46" s="308"/>
      <c r="S46" s="308"/>
      <c r="T46" s="308"/>
      <c r="U46" s="308"/>
      <c r="V46" s="308"/>
      <c r="W46" s="308"/>
      <c r="X46" s="308"/>
      <c r="Y46" s="308">
        <v>43</v>
      </c>
      <c r="Z46" s="309"/>
      <c r="AA46" s="309"/>
      <c r="AB46" s="165"/>
      <c r="AC46" s="165"/>
      <c r="AD46" s="165"/>
    </row>
    <row r="47" spans="2:30" s="307" customFormat="1" x14ac:dyDescent="0.25">
      <c r="B47" s="306"/>
      <c r="C47" s="306"/>
      <c r="D47" s="306"/>
      <c r="E47" s="306"/>
      <c r="F47" s="306"/>
      <c r="G47" s="306"/>
      <c r="H47" s="306"/>
      <c r="I47" s="306"/>
      <c r="J47" s="308"/>
      <c r="K47" s="310"/>
      <c r="L47" s="310"/>
      <c r="M47" s="310"/>
      <c r="N47" s="311"/>
      <c r="O47" s="310"/>
      <c r="P47" s="310"/>
      <c r="Q47" s="308"/>
      <c r="R47" s="308"/>
      <c r="S47" s="308"/>
      <c r="T47" s="308"/>
      <c r="U47" s="308"/>
      <c r="V47" s="308"/>
      <c r="W47" s="308"/>
      <c r="X47" s="308"/>
      <c r="Y47" s="308">
        <v>44</v>
      </c>
      <c r="Z47" s="309"/>
      <c r="AA47" s="309"/>
      <c r="AB47" s="165"/>
      <c r="AC47" s="165"/>
      <c r="AD47" s="165"/>
    </row>
    <row r="48" spans="2:30" s="307" customFormat="1" x14ac:dyDescent="0.25">
      <c r="B48" s="306"/>
      <c r="C48" s="306"/>
      <c r="D48" s="306"/>
      <c r="E48" s="306"/>
      <c r="F48" s="306"/>
      <c r="G48" s="306"/>
      <c r="H48" s="306"/>
      <c r="I48" s="306"/>
      <c r="J48" s="308"/>
      <c r="K48" s="310"/>
      <c r="L48" s="310"/>
      <c r="M48" s="310"/>
      <c r="N48" s="311"/>
      <c r="O48" s="310"/>
      <c r="P48" s="310"/>
      <c r="Q48" s="308"/>
      <c r="R48" s="308"/>
      <c r="S48" s="308"/>
      <c r="T48" s="308"/>
      <c r="U48" s="308"/>
      <c r="V48" s="308"/>
      <c r="W48" s="308"/>
      <c r="X48" s="308"/>
      <c r="Y48" s="308">
        <v>45</v>
      </c>
      <c r="Z48" s="309"/>
      <c r="AA48" s="309"/>
      <c r="AB48" s="165"/>
      <c r="AC48" s="165"/>
      <c r="AD48" s="165"/>
    </row>
    <row r="49" spans="10:30" s="307" customFormat="1" x14ac:dyDescent="0.25">
      <c r="J49" s="308"/>
      <c r="K49" s="310"/>
      <c r="L49" s="310"/>
      <c r="M49" s="310"/>
      <c r="N49" s="311"/>
      <c r="O49" s="310"/>
      <c r="P49" s="310"/>
      <c r="Q49" s="308"/>
      <c r="R49" s="308"/>
      <c r="S49" s="308"/>
      <c r="T49" s="308"/>
      <c r="U49" s="308"/>
      <c r="V49" s="308"/>
      <c r="W49" s="308"/>
      <c r="X49" s="308"/>
      <c r="Y49" s="308">
        <v>46</v>
      </c>
      <c r="Z49" s="309"/>
      <c r="AA49" s="309"/>
      <c r="AB49" s="165"/>
      <c r="AC49" s="165"/>
      <c r="AD49" s="165"/>
    </row>
    <row r="50" spans="10:30" s="307" customFormat="1" x14ac:dyDescent="0.25">
      <c r="J50" s="308"/>
      <c r="K50" s="310"/>
      <c r="L50" s="310"/>
      <c r="M50" s="310"/>
      <c r="N50" s="311"/>
      <c r="O50" s="310"/>
      <c r="P50" s="310"/>
      <c r="Q50" s="308"/>
      <c r="R50" s="308"/>
      <c r="S50" s="308"/>
      <c r="T50" s="308"/>
      <c r="U50" s="308"/>
      <c r="V50" s="308"/>
      <c r="W50" s="308"/>
      <c r="X50" s="308"/>
      <c r="Y50" s="308">
        <v>47</v>
      </c>
      <c r="Z50" s="309"/>
      <c r="AA50" s="309"/>
      <c r="AB50" s="165"/>
      <c r="AC50" s="165"/>
      <c r="AD50" s="165"/>
    </row>
    <row r="51" spans="10:30" s="307" customFormat="1" x14ac:dyDescent="0.25">
      <c r="J51" s="308"/>
      <c r="K51" s="310"/>
      <c r="L51" s="310"/>
      <c r="M51" s="310"/>
      <c r="N51" s="311"/>
      <c r="O51" s="310"/>
      <c r="P51" s="310"/>
      <c r="Q51" s="308"/>
      <c r="R51" s="308"/>
      <c r="S51" s="308"/>
      <c r="T51" s="308"/>
      <c r="U51" s="308"/>
      <c r="V51" s="308"/>
      <c r="W51" s="308"/>
      <c r="X51" s="308"/>
      <c r="Y51" s="308">
        <v>48</v>
      </c>
      <c r="Z51" s="309"/>
      <c r="AA51" s="309"/>
      <c r="AB51" s="165"/>
      <c r="AC51" s="165"/>
      <c r="AD51" s="165"/>
    </row>
    <row r="52" spans="10:30" s="307" customFormat="1" x14ac:dyDescent="0.25">
      <c r="J52" s="308"/>
      <c r="K52" s="310"/>
      <c r="L52" s="310"/>
      <c r="M52" s="310"/>
      <c r="N52" s="310"/>
      <c r="O52" s="310"/>
      <c r="P52" s="310"/>
      <c r="Q52" s="308"/>
      <c r="R52" s="308"/>
      <c r="S52" s="308"/>
      <c r="T52" s="308"/>
      <c r="U52" s="308"/>
      <c r="V52" s="308"/>
      <c r="W52" s="308"/>
      <c r="X52" s="308"/>
      <c r="Y52" s="308">
        <v>49</v>
      </c>
      <c r="Z52" s="309"/>
      <c r="AA52" s="309"/>
      <c r="AB52" s="165"/>
      <c r="AC52" s="165"/>
      <c r="AD52" s="165"/>
    </row>
    <row r="53" spans="10:30" s="307" customFormat="1" x14ac:dyDescent="0.25">
      <c r="J53" s="308"/>
      <c r="K53" s="310"/>
      <c r="L53" s="310"/>
      <c r="M53" s="310"/>
      <c r="N53" s="310"/>
      <c r="O53" s="310"/>
      <c r="P53" s="310"/>
      <c r="Q53" s="308"/>
      <c r="R53" s="308"/>
      <c r="S53" s="308"/>
      <c r="T53" s="308"/>
      <c r="U53" s="308"/>
      <c r="V53" s="308"/>
      <c r="W53" s="308"/>
      <c r="X53" s="308"/>
      <c r="Y53" s="308">
        <v>50</v>
      </c>
      <c r="Z53" s="309"/>
      <c r="AA53" s="309"/>
      <c r="AB53" s="165"/>
      <c r="AC53" s="165"/>
      <c r="AD53" s="165"/>
    </row>
    <row r="54" spans="10:30" s="307" customFormat="1" x14ac:dyDescent="0.25">
      <c r="J54" s="308"/>
      <c r="K54" s="310"/>
      <c r="L54" s="310"/>
      <c r="M54" s="310"/>
      <c r="N54" s="310"/>
      <c r="O54" s="310"/>
      <c r="P54" s="310"/>
      <c r="Q54" s="308"/>
      <c r="R54" s="308"/>
      <c r="S54" s="308"/>
      <c r="T54" s="308"/>
      <c r="U54" s="308"/>
      <c r="V54" s="308"/>
      <c r="W54" s="308"/>
      <c r="X54" s="308"/>
      <c r="Y54" s="308">
        <v>51</v>
      </c>
      <c r="Z54" s="309"/>
      <c r="AA54" s="309"/>
      <c r="AB54" s="165"/>
      <c r="AC54" s="165"/>
      <c r="AD54" s="165"/>
    </row>
    <row r="55" spans="10:30" s="307" customFormat="1" x14ac:dyDescent="0.25">
      <c r="J55" s="308"/>
      <c r="K55" s="310"/>
      <c r="L55" s="310"/>
      <c r="M55" s="310"/>
      <c r="N55" s="310"/>
      <c r="O55" s="310"/>
      <c r="P55" s="310"/>
      <c r="Q55" s="308"/>
      <c r="R55" s="308"/>
      <c r="S55" s="308"/>
      <c r="T55" s="308"/>
      <c r="U55" s="308"/>
      <c r="V55" s="308"/>
      <c r="W55" s="308"/>
      <c r="X55" s="308"/>
      <c r="Y55" s="308">
        <v>52</v>
      </c>
      <c r="Z55" s="309"/>
      <c r="AA55" s="309"/>
      <c r="AB55" s="165"/>
      <c r="AC55" s="165"/>
      <c r="AD55" s="165"/>
    </row>
    <row r="56" spans="10:30" s="307" customFormat="1" x14ac:dyDescent="0.25">
      <c r="J56" s="308"/>
      <c r="K56" s="310"/>
      <c r="L56" s="310"/>
      <c r="M56" s="310"/>
      <c r="N56" s="310"/>
      <c r="O56" s="310"/>
      <c r="P56" s="310"/>
      <c r="Q56" s="308"/>
      <c r="R56" s="308"/>
      <c r="S56" s="308"/>
      <c r="T56" s="308"/>
      <c r="U56" s="583">
        <v>1</v>
      </c>
      <c r="V56" s="308"/>
      <c r="W56" s="308"/>
      <c r="X56" s="308"/>
      <c r="Y56" s="308">
        <v>53</v>
      </c>
      <c r="Z56" s="309"/>
      <c r="AA56" s="309"/>
      <c r="AB56" s="165"/>
      <c r="AC56" s="165"/>
      <c r="AD56" s="165"/>
    </row>
    <row r="57" spans="10:30" s="307" customFormat="1" x14ac:dyDescent="0.25">
      <c r="J57" s="308"/>
      <c r="K57" s="310"/>
      <c r="L57" s="310"/>
      <c r="M57" s="310"/>
      <c r="N57" s="310"/>
      <c r="O57" s="310"/>
      <c r="P57" s="310"/>
      <c r="Q57" s="308"/>
      <c r="R57" s="308"/>
      <c r="S57" s="308"/>
      <c r="T57" s="308"/>
      <c r="U57" s="584"/>
      <c r="V57" s="308"/>
      <c r="W57" s="308"/>
      <c r="X57" s="308"/>
      <c r="Y57" s="308">
        <v>54</v>
      </c>
      <c r="Z57" s="309"/>
      <c r="AA57" s="309"/>
      <c r="AB57" s="165"/>
      <c r="AC57" s="165"/>
      <c r="AD57" s="165"/>
    </row>
    <row r="58" spans="10:30" s="307" customFormat="1" x14ac:dyDescent="0.25">
      <c r="J58" s="308"/>
      <c r="K58" s="310"/>
      <c r="L58" s="310"/>
      <c r="M58" s="310"/>
      <c r="N58" s="310"/>
      <c r="O58" s="310"/>
      <c r="P58" s="310"/>
      <c r="Q58" s="308"/>
      <c r="R58" s="308"/>
      <c r="S58" s="308"/>
      <c r="T58" s="308"/>
      <c r="U58" s="585"/>
      <c r="V58" s="308"/>
      <c r="W58" s="308"/>
      <c r="X58" s="308"/>
      <c r="Y58" s="308">
        <v>55</v>
      </c>
      <c r="Z58" s="309"/>
      <c r="AA58" s="309"/>
      <c r="AB58" s="165"/>
      <c r="AC58" s="165"/>
      <c r="AD58" s="165"/>
    </row>
    <row r="59" spans="10:30" s="307" customFormat="1" x14ac:dyDescent="0.25">
      <c r="J59" s="308"/>
      <c r="K59" s="310"/>
      <c r="L59" s="310"/>
      <c r="M59" s="310"/>
      <c r="N59" s="310"/>
      <c r="O59" s="310"/>
      <c r="P59" s="310"/>
      <c r="Q59" s="308"/>
      <c r="R59" s="308"/>
      <c r="S59" s="308"/>
      <c r="T59" s="308"/>
      <c r="U59" s="308"/>
      <c r="V59" s="308"/>
      <c r="W59" s="308"/>
      <c r="X59" s="308"/>
      <c r="Y59" s="308">
        <v>56</v>
      </c>
      <c r="Z59" s="309"/>
      <c r="AA59" s="309"/>
      <c r="AB59" s="165"/>
      <c r="AC59" s="165"/>
      <c r="AD59" s="165"/>
    </row>
    <row r="60" spans="10:30" s="307" customFormat="1" x14ac:dyDescent="0.25">
      <c r="J60" s="308"/>
      <c r="K60" s="310"/>
      <c r="L60" s="310"/>
      <c r="M60" s="310"/>
      <c r="N60" s="310"/>
      <c r="O60" s="310"/>
      <c r="P60" s="310"/>
      <c r="Q60" s="308"/>
      <c r="R60" s="308"/>
      <c r="S60" s="308"/>
      <c r="T60" s="308"/>
      <c r="U60" s="308"/>
      <c r="V60" s="308"/>
      <c r="W60" s="308"/>
      <c r="X60" s="308"/>
      <c r="Y60" s="308">
        <v>57</v>
      </c>
      <c r="Z60" s="309"/>
      <c r="AA60" s="309"/>
      <c r="AB60" s="165"/>
      <c r="AC60" s="165"/>
      <c r="AD60" s="165"/>
    </row>
    <row r="61" spans="10:30" s="307" customFormat="1" x14ac:dyDescent="0.25">
      <c r="J61" s="308"/>
      <c r="K61" s="310"/>
      <c r="L61" s="310"/>
      <c r="M61" s="310"/>
      <c r="N61" s="310"/>
      <c r="O61" s="310"/>
      <c r="P61" s="310"/>
      <c r="Q61" s="308"/>
      <c r="R61" s="308"/>
      <c r="S61" s="308"/>
      <c r="T61" s="308"/>
      <c r="U61" s="308"/>
      <c r="V61" s="308"/>
      <c r="W61" s="308"/>
      <c r="X61" s="308"/>
      <c r="Y61" s="308">
        <v>58</v>
      </c>
      <c r="Z61" s="309"/>
      <c r="AA61" s="309"/>
      <c r="AB61" s="165"/>
      <c r="AC61" s="165"/>
      <c r="AD61" s="165"/>
    </row>
    <row r="62" spans="10:30" s="307" customFormat="1" x14ac:dyDescent="0.25">
      <c r="J62" s="308"/>
      <c r="K62" s="310"/>
      <c r="L62" s="310"/>
      <c r="M62" s="310"/>
      <c r="N62" s="310"/>
      <c r="O62" s="310"/>
      <c r="P62" s="310"/>
      <c r="Q62" s="308"/>
      <c r="R62" s="308"/>
      <c r="S62" s="308"/>
      <c r="T62" s="308"/>
      <c r="U62" s="308"/>
      <c r="V62" s="308"/>
      <c r="W62" s="308"/>
      <c r="X62" s="308"/>
      <c r="Y62" s="308">
        <v>59</v>
      </c>
      <c r="Z62" s="309"/>
      <c r="AA62" s="309"/>
      <c r="AB62" s="165"/>
      <c r="AC62" s="165"/>
      <c r="AD62" s="165"/>
    </row>
    <row r="63" spans="10:30" s="307" customFormat="1" x14ac:dyDescent="0.25">
      <c r="J63" s="308"/>
      <c r="K63" s="310"/>
      <c r="L63" s="310"/>
      <c r="M63" s="310"/>
      <c r="N63" s="310"/>
      <c r="O63" s="310"/>
      <c r="P63" s="310"/>
      <c r="Q63" s="308"/>
      <c r="R63" s="308"/>
      <c r="S63" s="308"/>
      <c r="T63" s="308"/>
      <c r="U63" s="308"/>
      <c r="V63" s="308"/>
      <c r="W63" s="308"/>
      <c r="X63" s="308"/>
      <c r="Y63" s="308">
        <v>60</v>
      </c>
      <c r="Z63" s="309"/>
      <c r="AA63" s="309"/>
      <c r="AB63" s="165"/>
      <c r="AC63" s="165"/>
      <c r="AD63" s="165"/>
    </row>
    <row r="64" spans="10:30" s="307" customFormat="1" x14ac:dyDescent="0.25">
      <c r="J64" s="308"/>
      <c r="K64" s="310"/>
      <c r="L64" s="310"/>
      <c r="M64" s="310"/>
      <c r="N64" s="310"/>
      <c r="O64" s="310"/>
      <c r="P64" s="310"/>
      <c r="Q64" s="308"/>
      <c r="R64" s="308"/>
      <c r="S64" s="308"/>
      <c r="T64" s="308"/>
      <c r="U64" s="308"/>
      <c r="V64" s="308"/>
      <c r="W64" s="308"/>
      <c r="X64" s="308"/>
      <c r="Y64" s="308">
        <v>61</v>
      </c>
      <c r="Z64" s="309"/>
      <c r="AA64" s="309"/>
      <c r="AB64" s="165"/>
      <c r="AC64" s="165"/>
      <c r="AD64" s="165"/>
    </row>
    <row r="65" spans="10:30" s="307" customFormat="1" x14ac:dyDescent="0.25">
      <c r="J65" s="308"/>
      <c r="K65" s="310"/>
      <c r="L65" s="310"/>
      <c r="M65" s="310"/>
      <c r="N65" s="310"/>
      <c r="O65" s="310"/>
      <c r="P65" s="310"/>
      <c r="Q65" s="308"/>
      <c r="R65" s="308"/>
      <c r="S65" s="308"/>
      <c r="T65" s="308"/>
      <c r="U65" s="308"/>
      <c r="V65" s="308"/>
      <c r="W65" s="308"/>
      <c r="X65" s="308"/>
      <c r="Y65" s="308">
        <v>62</v>
      </c>
      <c r="Z65" s="309"/>
      <c r="AA65" s="309"/>
      <c r="AB65" s="165"/>
      <c r="AC65" s="165"/>
      <c r="AD65" s="165"/>
    </row>
    <row r="66" spans="10:30" s="307" customFormat="1" x14ac:dyDescent="0.25">
      <c r="J66" s="308"/>
      <c r="K66" s="310"/>
      <c r="L66" s="310"/>
      <c r="M66" s="310"/>
      <c r="N66" s="310"/>
      <c r="O66" s="310"/>
      <c r="P66" s="310"/>
      <c r="Q66" s="308"/>
      <c r="R66" s="308"/>
      <c r="S66" s="308"/>
      <c r="T66" s="308"/>
      <c r="U66" s="308"/>
      <c r="V66" s="308"/>
      <c r="W66" s="308"/>
      <c r="X66" s="308"/>
      <c r="Y66" s="308">
        <v>63</v>
      </c>
      <c r="Z66" s="309"/>
      <c r="AA66" s="309"/>
      <c r="AB66" s="165"/>
      <c r="AC66" s="165"/>
      <c r="AD66" s="165"/>
    </row>
    <row r="67" spans="10:30" s="307" customFormat="1" x14ac:dyDescent="0.25">
      <c r="J67" s="308"/>
      <c r="K67" s="310"/>
      <c r="L67" s="310"/>
      <c r="M67" s="310"/>
      <c r="N67" s="310"/>
      <c r="O67" s="310"/>
      <c r="P67" s="310"/>
      <c r="Q67" s="308"/>
      <c r="R67" s="308"/>
      <c r="S67" s="308"/>
      <c r="T67" s="308"/>
      <c r="U67" s="308"/>
      <c r="V67" s="308"/>
      <c r="W67" s="308"/>
      <c r="X67" s="308"/>
      <c r="Y67" s="308">
        <v>64</v>
      </c>
      <c r="Z67" s="309"/>
      <c r="AA67" s="309"/>
      <c r="AB67" s="165"/>
      <c r="AC67" s="165"/>
      <c r="AD67" s="165"/>
    </row>
    <row r="68" spans="10:30" s="307" customFormat="1" x14ac:dyDescent="0.25">
      <c r="J68" s="308"/>
      <c r="K68" s="310"/>
      <c r="L68" s="310"/>
      <c r="M68" s="310"/>
      <c r="N68" s="310"/>
      <c r="O68" s="310"/>
      <c r="P68" s="310"/>
      <c r="Q68" s="308"/>
      <c r="R68" s="308"/>
      <c r="S68" s="308"/>
      <c r="T68" s="308"/>
      <c r="U68" s="308"/>
      <c r="V68" s="308"/>
      <c r="W68" s="308"/>
      <c r="X68" s="308"/>
      <c r="Y68" s="308">
        <v>65</v>
      </c>
      <c r="Z68" s="309"/>
      <c r="AA68" s="308"/>
      <c r="AB68" s="165"/>
      <c r="AC68" s="165"/>
      <c r="AD68" s="165"/>
    </row>
    <row r="69" spans="10:30" s="307" customFormat="1" x14ac:dyDescent="0.25">
      <c r="J69" s="308"/>
      <c r="K69" s="310"/>
      <c r="L69" s="310"/>
      <c r="M69" s="310"/>
      <c r="N69" s="310"/>
      <c r="O69" s="310"/>
      <c r="P69" s="310"/>
      <c r="Q69" s="308"/>
      <c r="R69" s="308"/>
      <c r="S69" s="308"/>
      <c r="T69" s="308"/>
      <c r="U69" s="308"/>
      <c r="V69" s="308"/>
      <c r="W69" s="308"/>
      <c r="X69" s="308"/>
      <c r="Y69" s="308">
        <v>66</v>
      </c>
      <c r="Z69" s="309"/>
      <c r="AA69" s="308"/>
      <c r="AB69" s="165"/>
      <c r="AC69" s="165"/>
      <c r="AD69" s="165"/>
    </row>
    <row r="70" spans="10:30" s="307" customFormat="1" x14ac:dyDescent="0.25">
      <c r="J70" s="308"/>
      <c r="K70" s="310"/>
      <c r="L70" s="310"/>
      <c r="M70" s="310"/>
      <c r="N70" s="310"/>
      <c r="O70" s="310"/>
      <c r="P70" s="310"/>
      <c r="Q70" s="308"/>
      <c r="R70" s="308"/>
      <c r="S70" s="308"/>
      <c r="T70" s="308"/>
      <c r="U70" s="308"/>
      <c r="V70" s="308"/>
      <c r="W70" s="308"/>
      <c r="X70" s="308"/>
      <c r="Y70" s="308">
        <v>67</v>
      </c>
      <c r="Z70" s="309"/>
      <c r="AA70" s="308"/>
      <c r="AB70" s="165"/>
      <c r="AC70" s="165"/>
      <c r="AD70" s="165"/>
    </row>
    <row r="71" spans="10:30" s="307" customFormat="1" x14ac:dyDescent="0.25">
      <c r="J71" s="308"/>
      <c r="K71" s="310"/>
      <c r="L71" s="310"/>
      <c r="M71" s="310"/>
      <c r="N71" s="310"/>
      <c r="O71" s="310"/>
      <c r="P71" s="310"/>
      <c r="Q71" s="308"/>
      <c r="R71" s="308"/>
      <c r="S71" s="308"/>
      <c r="T71" s="308"/>
      <c r="U71" s="308"/>
      <c r="V71" s="308"/>
      <c r="W71" s="308"/>
      <c r="X71" s="308"/>
      <c r="Y71" s="308">
        <v>68</v>
      </c>
      <c r="Z71" s="309"/>
      <c r="AA71" s="308"/>
      <c r="AB71" s="165"/>
      <c r="AC71" s="165"/>
      <c r="AD71" s="165"/>
    </row>
    <row r="72" spans="10:30" s="307" customFormat="1" x14ac:dyDescent="0.25">
      <c r="J72" s="308"/>
      <c r="K72" s="310"/>
      <c r="L72" s="310"/>
      <c r="M72" s="310"/>
      <c r="N72" s="310"/>
      <c r="O72" s="310"/>
      <c r="P72" s="310"/>
      <c r="Q72" s="308"/>
      <c r="R72" s="308"/>
      <c r="S72" s="308"/>
      <c r="T72" s="308"/>
      <c r="U72" s="308"/>
      <c r="V72" s="308"/>
      <c r="W72" s="308"/>
      <c r="X72" s="308"/>
      <c r="Y72" s="308">
        <v>69</v>
      </c>
      <c r="Z72" s="309"/>
      <c r="AA72" s="308"/>
      <c r="AB72" s="165"/>
      <c r="AC72" s="165"/>
      <c r="AD72" s="165"/>
    </row>
    <row r="73" spans="10:30" s="307" customFormat="1" x14ac:dyDescent="0.25">
      <c r="J73" s="308"/>
      <c r="K73" s="310"/>
      <c r="L73" s="310"/>
      <c r="M73" s="310"/>
      <c r="N73" s="310"/>
      <c r="O73" s="310"/>
      <c r="P73" s="310"/>
      <c r="Q73" s="308"/>
      <c r="R73" s="308"/>
      <c r="S73" s="308"/>
      <c r="T73" s="308"/>
      <c r="U73" s="308"/>
      <c r="V73" s="308"/>
      <c r="W73" s="308"/>
      <c r="X73" s="308"/>
      <c r="Y73" s="308">
        <v>70</v>
      </c>
      <c r="Z73" s="309"/>
      <c r="AA73" s="308"/>
      <c r="AB73" s="165"/>
      <c r="AC73" s="165"/>
      <c r="AD73" s="165"/>
    </row>
    <row r="74" spans="10:30" s="307" customFormat="1" x14ac:dyDescent="0.25">
      <c r="J74" s="308"/>
      <c r="K74" s="310"/>
      <c r="L74" s="310"/>
      <c r="M74" s="310"/>
      <c r="N74" s="310"/>
      <c r="O74" s="310"/>
      <c r="P74" s="310"/>
      <c r="Q74" s="308"/>
      <c r="R74" s="308"/>
      <c r="S74" s="308"/>
      <c r="T74" s="308"/>
      <c r="U74" s="308"/>
      <c r="V74" s="308"/>
      <c r="W74" s="308"/>
      <c r="X74" s="308"/>
      <c r="Y74" s="308">
        <v>71</v>
      </c>
      <c r="Z74" s="309"/>
      <c r="AA74" s="308"/>
      <c r="AB74" s="165"/>
      <c r="AC74" s="165"/>
      <c r="AD74" s="165"/>
    </row>
    <row r="75" spans="10:30" s="307" customFormat="1" x14ac:dyDescent="0.25">
      <c r="J75" s="308"/>
      <c r="K75" s="310"/>
      <c r="L75" s="310"/>
      <c r="M75" s="310"/>
      <c r="N75" s="310"/>
      <c r="O75" s="310"/>
      <c r="P75" s="310"/>
      <c r="Q75" s="308"/>
      <c r="R75" s="308"/>
      <c r="S75" s="308"/>
      <c r="T75" s="308"/>
      <c r="U75" s="308"/>
      <c r="V75" s="308"/>
      <c r="W75" s="308"/>
      <c r="X75" s="308"/>
      <c r="Y75" s="308">
        <v>72</v>
      </c>
      <c r="Z75" s="309"/>
      <c r="AA75" s="308"/>
      <c r="AB75" s="165"/>
      <c r="AC75" s="165"/>
      <c r="AD75" s="165"/>
    </row>
    <row r="76" spans="10:30" s="307" customFormat="1" x14ac:dyDescent="0.25">
      <c r="J76" s="308"/>
      <c r="K76" s="310"/>
      <c r="L76" s="310"/>
      <c r="M76" s="310"/>
      <c r="N76" s="310"/>
      <c r="O76" s="310"/>
      <c r="P76" s="310"/>
      <c r="Q76" s="308"/>
      <c r="R76" s="308"/>
      <c r="S76" s="308"/>
      <c r="T76" s="308"/>
      <c r="U76" s="308"/>
      <c r="V76" s="308"/>
      <c r="W76" s="308"/>
      <c r="X76" s="308"/>
      <c r="Y76" s="308">
        <v>73</v>
      </c>
      <c r="Z76" s="309"/>
      <c r="AA76" s="308"/>
      <c r="AB76" s="165"/>
      <c r="AC76" s="165"/>
      <c r="AD76" s="165"/>
    </row>
    <row r="77" spans="10:30" s="307" customFormat="1" x14ac:dyDescent="0.25">
      <c r="J77" s="308"/>
      <c r="K77" s="310"/>
      <c r="L77" s="310"/>
      <c r="M77" s="310"/>
      <c r="N77" s="310"/>
      <c r="O77" s="310"/>
      <c r="P77" s="310"/>
      <c r="Q77" s="308"/>
      <c r="R77" s="308"/>
      <c r="S77" s="308"/>
      <c r="T77" s="308"/>
      <c r="U77" s="308"/>
      <c r="V77" s="308"/>
      <c r="W77" s="308"/>
      <c r="X77" s="308"/>
      <c r="Y77" s="308">
        <v>74</v>
      </c>
      <c r="Z77" s="309"/>
      <c r="AA77" s="308"/>
      <c r="AB77" s="165"/>
      <c r="AC77" s="165"/>
      <c r="AD77" s="165"/>
    </row>
    <row r="78" spans="10:30" s="307" customFormat="1" x14ac:dyDescent="0.25">
      <c r="J78" s="308"/>
      <c r="K78" s="310"/>
      <c r="L78" s="310"/>
      <c r="M78" s="310"/>
      <c r="N78" s="310"/>
      <c r="O78" s="310"/>
      <c r="P78" s="310"/>
      <c r="Q78" s="308"/>
      <c r="R78" s="308"/>
      <c r="S78" s="308"/>
      <c r="T78" s="308"/>
      <c r="U78" s="308"/>
      <c r="V78" s="308"/>
      <c r="W78" s="308"/>
      <c r="X78" s="308"/>
      <c r="Y78" s="308">
        <v>75</v>
      </c>
      <c r="Z78" s="309"/>
      <c r="AA78" s="308"/>
      <c r="AB78" s="165"/>
      <c r="AC78" s="165"/>
      <c r="AD78" s="165"/>
    </row>
    <row r="79" spans="10:30" s="307" customFormat="1" x14ac:dyDescent="0.25">
      <c r="J79" s="308"/>
      <c r="K79" s="310"/>
      <c r="L79" s="310"/>
      <c r="M79" s="310"/>
      <c r="N79" s="310"/>
      <c r="O79" s="310"/>
      <c r="P79" s="310"/>
      <c r="Q79" s="308"/>
      <c r="R79" s="308"/>
      <c r="S79" s="308"/>
      <c r="T79" s="308"/>
      <c r="U79" s="308"/>
      <c r="V79" s="308"/>
      <c r="W79" s="308"/>
      <c r="X79" s="308"/>
      <c r="Y79" s="308">
        <v>76</v>
      </c>
      <c r="Z79" s="309"/>
      <c r="AA79" s="308"/>
      <c r="AB79" s="165"/>
      <c r="AC79" s="165"/>
      <c r="AD79" s="165"/>
    </row>
    <row r="80" spans="10:30" s="307" customFormat="1" x14ac:dyDescent="0.25">
      <c r="J80" s="308"/>
      <c r="K80" s="310"/>
      <c r="L80" s="310"/>
      <c r="M80" s="310"/>
      <c r="N80" s="310"/>
      <c r="O80" s="310"/>
      <c r="P80" s="310"/>
      <c r="Q80" s="308"/>
      <c r="R80" s="308"/>
      <c r="S80" s="308"/>
      <c r="T80" s="308"/>
      <c r="U80" s="308"/>
      <c r="V80" s="308"/>
      <c r="W80" s="308"/>
      <c r="X80" s="308"/>
      <c r="Y80" s="308">
        <v>77</v>
      </c>
      <c r="Z80" s="309"/>
      <c r="AA80" s="308"/>
      <c r="AB80" s="165"/>
      <c r="AC80" s="165"/>
      <c r="AD80" s="165"/>
    </row>
    <row r="81" spans="10:30" s="307" customFormat="1" x14ac:dyDescent="0.25">
      <c r="J81" s="308"/>
      <c r="K81" s="310"/>
      <c r="L81" s="310"/>
      <c r="M81" s="310"/>
      <c r="N81" s="310"/>
      <c r="O81" s="310"/>
      <c r="P81" s="310"/>
      <c r="Q81" s="308"/>
      <c r="R81" s="308"/>
      <c r="S81" s="308"/>
      <c r="T81" s="308"/>
      <c r="U81" s="308"/>
      <c r="V81" s="308"/>
      <c r="W81" s="308"/>
      <c r="X81" s="308"/>
      <c r="Y81" s="308">
        <v>78</v>
      </c>
      <c r="Z81" s="309"/>
      <c r="AA81" s="308"/>
      <c r="AB81" s="165"/>
      <c r="AC81" s="165"/>
      <c r="AD81" s="165"/>
    </row>
    <row r="82" spans="10:30" s="307" customFormat="1" x14ac:dyDescent="0.25">
      <c r="J82" s="308"/>
      <c r="K82" s="310"/>
      <c r="L82" s="310"/>
      <c r="M82" s="310"/>
      <c r="N82" s="310"/>
      <c r="O82" s="310"/>
      <c r="P82" s="310"/>
      <c r="Q82" s="308"/>
      <c r="R82" s="308"/>
      <c r="S82" s="308"/>
      <c r="T82" s="308"/>
      <c r="U82" s="308"/>
      <c r="V82" s="308"/>
      <c r="W82" s="308"/>
      <c r="X82" s="308"/>
      <c r="Y82" s="308">
        <v>79</v>
      </c>
      <c r="Z82" s="309"/>
      <c r="AA82" s="308"/>
      <c r="AB82" s="165"/>
      <c r="AC82" s="165"/>
      <c r="AD82" s="165"/>
    </row>
    <row r="83" spans="10:30" s="307" customFormat="1" x14ac:dyDescent="0.25">
      <c r="J83" s="308"/>
      <c r="K83" s="310"/>
      <c r="L83" s="310"/>
      <c r="M83" s="310"/>
      <c r="N83" s="310"/>
      <c r="O83" s="310"/>
      <c r="P83" s="310"/>
      <c r="Q83" s="308"/>
      <c r="R83" s="308"/>
      <c r="S83" s="308"/>
      <c r="T83" s="308"/>
      <c r="U83" s="308"/>
      <c r="V83" s="308"/>
      <c r="W83" s="308"/>
      <c r="X83" s="308"/>
      <c r="Y83" s="308">
        <v>80</v>
      </c>
      <c r="Z83" s="309"/>
      <c r="AA83" s="308"/>
      <c r="AB83" s="165"/>
      <c r="AC83" s="165"/>
      <c r="AD83" s="165"/>
    </row>
    <row r="84" spans="10:30" s="307" customFormat="1" x14ac:dyDescent="0.25">
      <c r="J84" s="308"/>
      <c r="K84" s="310"/>
      <c r="L84" s="310"/>
      <c r="M84" s="310"/>
      <c r="N84" s="310"/>
      <c r="O84" s="310"/>
      <c r="P84" s="310"/>
      <c r="Q84" s="308"/>
      <c r="R84" s="308"/>
      <c r="S84" s="308"/>
      <c r="T84" s="308"/>
      <c r="U84" s="308"/>
      <c r="V84" s="308"/>
      <c r="W84" s="308"/>
      <c r="X84" s="308"/>
      <c r="Y84" s="308">
        <v>81</v>
      </c>
      <c r="Z84" s="309"/>
      <c r="AA84" s="308"/>
      <c r="AB84" s="165"/>
      <c r="AC84" s="165"/>
      <c r="AD84" s="165"/>
    </row>
    <row r="85" spans="10:30" s="307" customFormat="1" x14ac:dyDescent="0.25">
      <c r="J85" s="308"/>
      <c r="K85" s="310"/>
      <c r="L85" s="310"/>
      <c r="M85" s="310"/>
      <c r="N85" s="310"/>
      <c r="O85" s="310"/>
      <c r="P85" s="310"/>
      <c r="Q85" s="308"/>
      <c r="R85" s="308"/>
      <c r="S85" s="308"/>
      <c r="T85" s="308"/>
      <c r="U85" s="308"/>
      <c r="V85" s="308"/>
      <c r="W85" s="308"/>
      <c r="X85" s="308"/>
      <c r="Y85" s="308">
        <v>82</v>
      </c>
      <c r="Z85" s="309"/>
      <c r="AA85" s="308"/>
      <c r="AB85" s="165"/>
      <c r="AC85" s="165"/>
      <c r="AD85" s="165"/>
    </row>
    <row r="86" spans="10:30" s="307" customFormat="1" x14ac:dyDescent="0.25">
      <c r="J86" s="308"/>
      <c r="K86" s="310"/>
      <c r="L86" s="310"/>
      <c r="M86" s="310"/>
      <c r="N86" s="310"/>
      <c r="O86" s="310"/>
      <c r="P86" s="310"/>
      <c r="Q86" s="308"/>
      <c r="R86" s="308"/>
      <c r="S86" s="308"/>
      <c r="T86" s="308"/>
      <c r="U86" s="308"/>
      <c r="V86" s="308"/>
      <c r="W86" s="308"/>
      <c r="X86" s="308"/>
      <c r="Y86" s="308">
        <v>83</v>
      </c>
      <c r="Z86" s="309"/>
      <c r="AA86" s="308"/>
      <c r="AB86" s="165"/>
      <c r="AC86" s="165"/>
      <c r="AD86" s="165"/>
    </row>
    <row r="87" spans="10:30" s="307" customFormat="1" x14ac:dyDescent="0.25">
      <c r="J87" s="308"/>
      <c r="K87" s="310"/>
      <c r="L87" s="310"/>
      <c r="M87" s="310"/>
      <c r="N87" s="310"/>
      <c r="O87" s="310"/>
      <c r="P87" s="310"/>
      <c r="Q87" s="308"/>
      <c r="R87" s="308"/>
      <c r="S87" s="308"/>
      <c r="T87" s="308"/>
      <c r="U87" s="308"/>
      <c r="V87" s="308"/>
      <c r="W87" s="308"/>
      <c r="X87" s="308"/>
      <c r="Y87" s="308">
        <v>84</v>
      </c>
      <c r="Z87" s="309"/>
      <c r="AA87" s="308"/>
      <c r="AB87" s="165"/>
      <c r="AC87" s="165"/>
      <c r="AD87" s="165"/>
    </row>
    <row r="88" spans="10:30" s="307" customFormat="1" x14ac:dyDescent="0.25">
      <c r="J88" s="308"/>
      <c r="K88" s="310"/>
      <c r="L88" s="310"/>
      <c r="M88" s="310"/>
      <c r="N88" s="310"/>
      <c r="O88" s="310"/>
      <c r="P88" s="310"/>
      <c r="Q88" s="308"/>
      <c r="R88" s="308"/>
      <c r="S88" s="308"/>
      <c r="T88" s="308"/>
      <c r="U88" s="308"/>
      <c r="V88" s="308"/>
      <c r="W88" s="308"/>
      <c r="X88" s="308"/>
      <c r="Y88" s="308">
        <v>85</v>
      </c>
      <c r="Z88" s="309"/>
      <c r="AA88" s="308"/>
      <c r="AB88" s="165"/>
      <c r="AC88" s="165"/>
      <c r="AD88" s="165"/>
    </row>
    <row r="89" spans="10:30" s="307" customFormat="1" x14ac:dyDescent="0.25">
      <c r="J89" s="308"/>
      <c r="K89" s="310"/>
      <c r="L89" s="310"/>
      <c r="M89" s="310"/>
      <c r="N89" s="310"/>
      <c r="O89" s="310"/>
      <c r="P89" s="310"/>
      <c r="Q89" s="308"/>
      <c r="R89" s="308"/>
      <c r="S89" s="308"/>
      <c r="T89" s="308"/>
      <c r="U89" s="308"/>
      <c r="V89" s="308"/>
      <c r="W89" s="308"/>
      <c r="X89" s="308"/>
      <c r="Y89" s="308">
        <v>86</v>
      </c>
      <c r="Z89" s="309"/>
      <c r="AA89" s="308"/>
      <c r="AB89" s="165"/>
      <c r="AC89" s="165"/>
      <c r="AD89" s="165"/>
    </row>
    <row r="90" spans="10:30" s="307" customFormat="1" x14ac:dyDescent="0.25">
      <c r="J90" s="308"/>
      <c r="K90" s="310"/>
      <c r="L90" s="310"/>
      <c r="M90" s="310"/>
      <c r="N90" s="310"/>
      <c r="O90" s="310"/>
      <c r="P90" s="310"/>
      <c r="Q90" s="308"/>
      <c r="R90" s="308"/>
      <c r="S90" s="308"/>
      <c r="T90" s="308"/>
      <c r="U90" s="308"/>
      <c r="V90" s="308"/>
      <c r="W90" s="308"/>
      <c r="X90" s="308"/>
      <c r="Y90" s="308">
        <v>87</v>
      </c>
      <c r="Z90" s="309"/>
      <c r="AA90" s="308"/>
      <c r="AB90" s="165"/>
      <c r="AC90" s="165"/>
      <c r="AD90" s="165"/>
    </row>
    <row r="91" spans="10:30" s="307" customFormat="1" x14ac:dyDescent="0.25">
      <c r="J91" s="308"/>
      <c r="K91" s="310"/>
      <c r="L91" s="310"/>
      <c r="M91" s="310"/>
      <c r="N91" s="310"/>
      <c r="O91" s="310"/>
      <c r="P91" s="310"/>
      <c r="Q91" s="308"/>
      <c r="R91" s="308"/>
      <c r="S91" s="308"/>
      <c r="T91" s="308"/>
      <c r="U91" s="308"/>
      <c r="V91" s="308"/>
      <c r="W91" s="308"/>
      <c r="X91" s="308"/>
      <c r="Y91" s="308">
        <v>88</v>
      </c>
      <c r="Z91" s="309"/>
      <c r="AA91" s="308"/>
      <c r="AB91" s="165"/>
      <c r="AC91" s="165"/>
      <c r="AD91" s="165"/>
    </row>
    <row r="92" spans="10:30" s="307" customFormat="1" x14ac:dyDescent="0.25">
      <c r="J92" s="308"/>
      <c r="K92" s="310"/>
      <c r="L92" s="310"/>
      <c r="M92" s="310"/>
      <c r="N92" s="310"/>
      <c r="O92" s="310"/>
      <c r="P92" s="310"/>
      <c r="Q92" s="308"/>
      <c r="R92" s="308"/>
      <c r="S92" s="308"/>
      <c r="T92" s="308"/>
      <c r="U92" s="308"/>
      <c r="V92" s="308"/>
      <c r="W92" s="308"/>
      <c r="X92" s="308"/>
      <c r="Y92" s="308">
        <v>89</v>
      </c>
      <c r="Z92" s="309"/>
      <c r="AA92" s="308"/>
      <c r="AB92" s="165"/>
      <c r="AC92" s="165"/>
      <c r="AD92" s="165"/>
    </row>
    <row r="93" spans="10:30" s="307" customFormat="1" x14ac:dyDescent="0.25">
      <c r="J93" s="308"/>
      <c r="K93" s="310"/>
      <c r="L93" s="310"/>
      <c r="M93" s="310"/>
      <c r="N93" s="310"/>
      <c r="O93" s="310"/>
      <c r="P93" s="310"/>
      <c r="Q93" s="308"/>
      <c r="R93" s="308"/>
      <c r="S93" s="308"/>
      <c r="T93" s="308"/>
      <c r="U93" s="308"/>
      <c r="V93" s="308"/>
      <c r="W93" s="308"/>
      <c r="X93" s="308"/>
      <c r="Y93" s="308">
        <v>90</v>
      </c>
      <c r="Z93" s="309"/>
      <c r="AA93" s="308"/>
      <c r="AB93" s="165"/>
      <c r="AC93" s="165"/>
      <c r="AD93" s="165"/>
    </row>
    <row r="94" spans="10:30" s="307" customFormat="1" x14ac:dyDescent="0.25">
      <c r="J94" s="308"/>
      <c r="K94" s="310"/>
      <c r="L94" s="310"/>
      <c r="M94" s="310"/>
      <c r="N94" s="310"/>
      <c r="O94" s="310"/>
      <c r="P94" s="310"/>
      <c r="Q94" s="308"/>
      <c r="R94" s="308"/>
      <c r="S94" s="308"/>
      <c r="T94" s="308"/>
      <c r="U94" s="308"/>
      <c r="V94" s="308"/>
      <c r="W94" s="308"/>
      <c r="X94" s="308"/>
      <c r="Y94" s="308">
        <v>91</v>
      </c>
      <c r="Z94" s="309"/>
      <c r="AA94" s="308"/>
      <c r="AB94" s="165"/>
      <c r="AC94" s="165"/>
      <c r="AD94" s="165"/>
    </row>
    <row r="95" spans="10:30" s="307" customFormat="1" x14ac:dyDescent="0.25">
      <c r="J95" s="308"/>
      <c r="K95" s="310"/>
      <c r="L95" s="310"/>
      <c r="M95" s="310"/>
      <c r="N95" s="310"/>
      <c r="O95" s="310"/>
      <c r="P95" s="310"/>
      <c r="Q95" s="308"/>
      <c r="R95" s="308"/>
      <c r="S95" s="308"/>
      <c r="T95" s="308"/>
      <c r="U95" s="308"/>
      <c r="V95" s="308"/>
      <c r="W95" s="308"/>
      <c r="X95" s="308"/>
      <c r="Y95" s="308">
        <v>92</v>
      </c>
      <c r="Z95" s="309"/>
      <c r="AA95" s="308"/>
      <c r="AB95" s="165"/>
      <c r="AC95" s="165"/>
      <c r="AD95" s="165"/>
    </row>
    <row r="96" spans="10:30" s="307" customFormat="1" x14ac:dyDescent="0.25">
      <c r="J96" s="308"/>
      <c r="K96" s="310"/>
      <c r="L96" s="310"/>
      <c r="M96" s="310"/>
      <c r="N96" s="310"/>
      <c r="O96" s="310"/>
      <c r="P96" s="310"/>
      <c r="Q96" s="308"/>
      <c r="R96" s="308"/>
      <c r="S96" s="308"/>
      <c r="T96" s="308"/>
      <c r="U96" s="308"/>
      <c r="V96" s="308"/>
      <c r="W96" s="308"/>
      <c r="X96" s="308"/>
      <c r="Y96" s="308">
        <v>93</v>
      </c>
      <c r="Z96" s="309"/>
      <c r="AA96" s="308"/>
      <c r="AB96" s="165"/>
      <c r="AC96" s="165"/>
      <c r="AD96" s="165"/>
    </row>
    <row r="97" spans="10:30" s="307" customFormat="1" x14ac:dyDescent="0.25">
      <c r="J97" s="308"/>
      <c r="K97" s="310"/>
      <c r="L97" s="310"/>
      <c r="M97" s="310"/>
      <c r="N97" s="310"/>
      <c r="O97" s="310"/>
      <c r="P97" s="310"/>
      <c r="Q97" s="308"/>
      <c r="R97" s="308"/>
      <c r="S97" s="308"/>
      <c r="T97" s="308"/>
      <c r="U97" s="308"/>
      <c r="V97" s="308"/>
      <c r="W97" s="308"/>
      <c r="X97" s="308"/>
      <c r="Y97" s="308">
        <v>94</v>
      </c>
      <c r="Z97" s="309"/>
      <c r="AA97" s="308"/>
      <c r="AB97" s="165"/>
      <c r="AC97" s="165"/>
      <c r="AD97" s="165"/>
    </row>
    <row r="98" spans="10:30" s="307" customFormat="1" x14ac:dyDescent="0.25">
      <c r="J98" s="308"/>
      <c r="K98" s="310"/>
      <c r="L98" s="310"/>
      <c r="M98" s="310"/>
      <c r="N98" s="310"/>
      <c r="O98" s="310"/>
      <c r="P98" s="310"/>
      <c r="Q98" s="308"/>
      <c r="R98" s="308"/>
      <c r="S98" s="308"/>
      <c r="T98" s="308"/>
      <c r="U98" s="308"/>
      <c r="V98" s="308"/>
      <c r="W98" s="308"/>
      <c r="X98" s="308"/>
      <c r="Y98" s="308">
        <v>95</v>
      </c>
      <c r="Z98" s="309"/>
      <c r="AA98" s="308"/>
      <c r="AB98" s="165"/>
      <c r="AC98" s="165"/>
      <c r="AD98" s="165"/>
    </row>
    <row r="99" spans="10:30" s="307" customFormat="1" x14ac:dyDescent="0.25">
      <c r="J99" s="308"/>
      <c r="K99" s="310"/>
      <c r="L99" s="310"/>
      <c r="M99" s="310"/>
      <c r="N99" s="310"/>
      <c r="O99" s="310"/>
      <c r="P99" s="310"/>
      <c r="Q99" s="308"/>
      <c r="R99" s="308"/>
      <c r="S99" s="308"/>
      <c r="T99" s="308"/>
      <c r="U99" s="308"/>
      <c r="V99" s="308"/>
      <c r="W99" s="308"/>
      <c r="X99" s="308"/>
      <c r="Y99" s="308">
        <v>96</v>
      </c>
      <c r="Z99" s="309"/>
      <c r="AA99" s="308"/>
      <c r="AB99" s="165"/>
      <c r="AC99" s="165"/>
      <c r="AD99" s="165"/>
    </row>
    <row r="100" spans="10:30" s="307" customFormat="1" x14ac:dyDescent="0.25">
      <c r="J100" s="308"/>
      <c r="K100" s="310"/>
      <c r="L100" s="310"/>
      <c r="M100" s="310"/>
      <c r="N100" s="310"/>
      <c r="O100" s="310"/>
      <c r="P100" s="310"/>
      <c r="Q100" s="308"/>
      <c r="R100" s="308"/>
      <c r="S100" s="308"/>
      <c r="T100" s="308"/>
      <c r="U100" s="308"/>
      <c r="V100" s="308"/>
      <c r="W100" s="308"/>
      <c r="X100" s="308"/>
      <c r="Y100" s="308">
        <v>97</v>
      </c>
      <c r="Z100" s="309"/>
      <c r="AA100" s="308"/>
      <c r="AB100" s="165"/>
      <c r="AC100" s="165"/>
      <c r="AD100" s="165"/>
    </row>
    <row r="101" spans="10:30" s="307" customFormat="1" x14ac:dyDescent="0.25">
      <c r="J101" s="308"/>
      <c r="K101" s="310"/>
      <c r="L101" s="310"/>
      <c r="M101" s="310"/>
      <c r="N101" s="310"/>
      <c r="O101" s="310"/>
      <c r="P101" s="310"/>
      <c r="Q101" s="308"/>
      <c r="R101" s="308"/>
      <c r="S101" s="308"/>
      <c r="T101" s="308"/>
      <c r="U101" s="308"/>
      <c r="V101" s="308"/>
      <c r="W101" s="308"/>
      <c r="X101" s="308"/>
      <c r="Y101" s="308">
        <v>98</v>
      </c>
      <c r="Z101" s="309"/>
      <c r="AA101" s="308"/>
      <c r="AB101" s="165"/>
      <c r="AC101" s="165"/>
      <c r="AD101" s="165"/>
    </row>
    <row r="102" spans="10:30" s="307" customFormat="1" x14ac:dyDescent="0.25">
      <c r="J102" s="308"/>
      <c r="K102" s="310"/>
      <c r="L102" s="310"/>
      <c r="M102" s="310"/>
      <c r="N102" s="310"/>
      <c r="O102" s="310"/>
      <c r="P102" s="310"/>
      <c r="Q102" s="308"/>
      <c r="R102" s="308"/>
      <c r="S102" s="308"/>
      <c r="T102" s="308"/>
      <c r="U102" s="308"/>
      <c r="V102" s="308"/>
      <c r="W102" s="308"/>
      <c r="X102" s="308"/>
      <c r="Y102" s="308">
        <v>99</v>
      </c>
      <c r="Z102" s="309"/>
      <c r="AA102" s="308"/>
      <c r="AB102" s="165"/>
      <c r="AC102" s="165"/>
      <c r="AD102" s="165"/>
    </row>
    <row r="103" spans="10:30" s="307" customFormat="1" x14ac:dyDescent="0.25">
      <c r="J103" s="308"/>
      <c r="K103" s="310"/>
      <c r="L103" s="310"/>
      <c r="M103" s="310"/>
      <c r="N103" s="310"/>
      <c r="O103" s="310"/>
      <c r="P103" s="310"/>
      <c r="Q103" s="308"/>
      <c r="R103" s="308"/>
      <c r="S103" s="308"/>
      <c r="T103" s="308"/>
      <c r="U103" s="308"/>
      <c r="V103" s="308"/>
      <c r="W103" s="308"/>
      <c r="X103" s="308"/>
      <c r="Y103" s="308">
        <v>100</v>
      </c>
      <c r="Z103" s="309"/>
      <c r="AA103" s="308"/>
      <c r="AB103" s="165"/>
      <c r="AC103" s="165"/>
      <c r="AD103" s="165"/>
    </row>
    <row r="104" spans="10:30" s="307" customFormat="1" x14ac:dyDescent="0.25">
      <c r="J104" s="308"/>
      <c r="K104" s="310"/>
      <c r="L104" s="310"/>
      <c r="M104" s="310"/>
      <c r="N104" s="310"/>
      <c r="O104" s="310"/>
      <c r="P104" s="310"/>
      <c r="Q104" s="308"/>
      <c r="R104" s="308"/>
      <c r="S104" s="308"/>
      <c r="T104" s="308"/>
      <c r="U104" s="308"/>
      <c r="V104" s="308"/>
      <c r="W104" s="308"/>
      <c r="X104" s="308"/>
      <c r="Y104" s="308">
        <v>101</v>
      </c>
      <c r="Z104" s="309"/>
      <c r="AA104" s="308"/>
      <c r="AB104" s="165"/>
      <c r="AC104" s="165"/>
      <c r="AD104" s="165"/>
    </row>
    <row r="105" spans="10:30" s="307" customFormat="1" x14ac:dyDescent="0.25">
      <c r="J105" s="308"/>
      <c r="K105" s="310"/>
      <c r="L105" s="310"/>
      <c r="M105" s="310"/>
      <c r="N105" s="310"/>
      <c r="O105" s="310"/>
      <c r="P105" s="310"/>
      <c r="Q105" s="308"/>
      <c r="R105" s="308"/>
      <c r="S105" s="308"/>
      <c r="T105" s="308"/>
      <c r="U105" s="308"/>
      <c r="V105" s="308"/>
      <c r="W105" s="308"/>
      <c r="X105" s="308"/>
      <c r="Y105" s="308">
        <v>102</v>
      </c>
      <c r="Z105" s="309"/>
      <c r="AA105" s="308"/>
      <c r="AB105" s="165"/>
      <c r="AC105" s="165"/>
      <c r="AD105" s="165"/>
    </row>
    <row r="106" spans="10:30" s="307" customFormat="1" x14ac:dyDescent="0.25">
      <c r="J106" s="308"/>
      <c r="K106" s="310"/>
      <c r="L106" s="310"/>
      <c r="M106" s="310"/>
      <c r="N106" s="310"/>
      <c r="O106" s="310"/>
      <c r="P106" s="310"/>
      <c r="Q106" s="308"/>
      <c r="R106" s="308"/>
      <c r="S106" s="308"/>
      <c r="T106" s="308"/>
      <c r="U106" s="308"/>
      <c r="V106" s="308"/>
      <c r="W106" s="308"/>
      <c r="X106" s="308"/>
      <c r="Y106" s="308">
        <v>103</v>
      </c>
      <c r="Z106" s="309"/>
      <c r="AA106" s="308"/>
      <c r="AB106" s="165"/>
      <c r="AC106" s="165"/>
      <c r="AD106" s="165"/>
    </row>
    <row r="107" spans="10:30" s="307" customFormat="1" x14ac:dyDescent="0.25">
      <c r="J107" s="308"/>
      <c r="K107" s="310"/>
      <c r="L107" s="310"/>
      <c r="M107" s="310"/>
      <c r="N107" s="310"/>
      <c r="O107" s="310"/>
      <c r="P107" s="310"/>
      <c r="Q107" s="308"/>
      <c r="R107" s="308"/>
      <c r="S107" s="308"/>
      <c r="T107" s="308"/>
      <c r="U107" s="308"/>
      <c r="V107" s="308"/>
      <c r="W107" s="308"/>
      <c r="X107" s="308"/>
      <c r="Y107" s="308">
        <v>104</v>
      </c>
      <c r="Z107" s="309"/>
      <c r="AA107" s="308"/>
      <c r="AB107" s="165"/>
      <c r="AC107" s="165"/>
      <c r="AD107" s="165"/>
    </row>
    <row r="108" spans="10:30" s="307" customFormat="1" x14ac:dyDescent="0.25">
      <c r="J108" s="308"/>
      <c r="K108" s="310"/>
      <c r="L108" s="310"/>
      <c r="M108" s="310"/>
      <c r="N108" s="310"/>
      <c r="O108" s="310"/>
      <c r="P108" s="310"/>
      <c r="Q108" s="308"/>
      <c r="R108" s="308"/>
      <c r="S108" s="308"/>
      <c r="T108" s="308"/>
      <c r="U108" s="308"/>
      <c r="V108" s="308"/>
      <c r="W108" s="308"/>
      <c r="X108" s="308"/>
      <c r="Y108" s="308">
        <v>105</v>
      </c>
      <c r="Z108" s="309"/>
      <c r="AA108" s="308"/>
      <c r="AB108" s="165"/>
      <c r="AC108" s="165"/>
      <c r="AD108" s="165"/>
    </row>
    <row r="109" spans="10:30" s="307" customFormat="1" x14ac:dyDescent="0.25">
      <c r="J109" s="308"/>
      <c r="K109" s="310"/>
      <c r="L109" s="310"/>
      <c r="M109" s="310"/>
      <c r="N109" s="310"/>
      <c r="O109" s="310"/>
      <c r="P109" s="310"/>
      <c r="Q109" s="308"/>
      <c r="R109" s="308"/>
      <c r="S109" s="308"/>
      <c r="T109" s="308"/>
      <c r="U109" s="308"/>
      <c r="V109" s="308"/>
      <c r="W109" s="308"/>
      <c r="X109" s="308"/>
      <c r="Y109" s="308">
        <v>106</v>
      </c>
      <c r="Z109" s="309"/>
      <c r="AA109" s="308"/>
      <c r="AB109" s="165"/>
      <c r="AC109" s="165"/>
      <c r="AD109" s="165"/>
    </row>
    <row r="110" spans="10:30" s="307" customFormat="1" x14ac:dyDescent="0.25">
      <c r="J110" s="308"/>
      <c r="K110" s="310"/>
      <c r="L110" s="310"/>
      <c r="M110" s="310"/>
      <c r="N110" s="310"/>
      <c r="O110" s="310"/>
      <c r="P110" s="310"/>
      <c r="Q110" s="308"/>
      <c r="R110" s="308"/>
      <c r="S110" s="308"/>
      <c r="T110" s="308"/>
      <c r="U110" s="308"/>
      <c r="V110" s="308"/>
      <c r="W110" s="308"/>
      <c r="X110" s="308"/>
      <c r="Y110" s="308">
        <v>107</v>
      </c>
      <c r="Z110" s="309"/>
      <c r="AA110" s="308"/>
      <c r="AB110" s="165"/>
      <c r="AC110" s="165"/>
      <c r="AD110" s="165"/>
    </row>
    <row r="111" spans="10:30" s="307" customFormat="1" x14ac:dyDescent="0.25">
      <c r="J111" s="308"/>
      <c r="K111" s="310"/>
      <c r="L111" s="310"/>
      <c r="M111" s="310"/>
      <c r="N111" s="310"/>
      <c r="O111" s="310"/>
      <c r="P111" s="310"/>
      <c r="Q111" s="308"/>
      <c r="R111" s="308"/>
      <c r="S111" s="308"/>
      <c r="T111" s="308"/>
      <c r="U111" s="308"/>
      <c r="V111" s="308"/>
      <c r="W111" s="308"/>
      <c r="X111" s="308"/>
      <c r="Y111" s="308">
        <v>108</v>
      </c>
      <c r="Z111" s="309"/>
      <c r="AA111" s="308"/>
      <c r="AB111" s="165"/>
      <c r="AC111" s="165"/>
      <c r="AD111" s="165"/>
    </row>
    <row r="112" spans="10:30" s="307" customFormat="1" x14ac:dyDescent="0.25">
      <c r="J112" s="308"/>
      <c r="K112" s="310"/>
      <c r="L112" s="310"/>
      <c r="M112" s="310"/>
      <c r="N112" s="310"/>
      <c r="O112" s="310"/>
      <c r="P112" s="310"/>
      <c r="Q112" s="308"/>
      <c r="R112" s="308"/>
      <c r="S112" s="308"/>
      <c r="T112" s="308"/>
      <c r="U112" s="308"/>
      <c r="V112" s="308"/>
      <c r="W112" s="308"/>
      <c r="X112" s="308"/>
      <c r="Y112" s="308">
        <v>109</v>
      </c>
      <c r="Z112" s="309"/>
      <c r="AA112" s="308"/>
      <c r="AB112" s="165"/>
      <c r="AC112" s="165"/>
      <c r="AD112" s="165"/>
    </row>
    <row r="113" spans="10:30" s="307" customFormat="1" x14ac:dyDescent="0.25">
      <c r="J113" s="308"/>
      <c r="K113" s="310"/>
      <c r="L113" s="310"/>
      <c r="M113" s="310"/>
      <c r="N113" s="310"/>
      <c r="O113" s="310"/>
      <c r="P113" s="310"/>
      <c r="Q113" s="308"/>
      <c r="R113" s="308"/>
      <c r="S113" s="308"/>
      <c r="T113" s="308"/>
      <c r="U113" s="308"/>
      <c r="V113" s="308"/>
      <c r="W113" s="308"/>
      <c r="X113" s="308"/>
      <c r="Y113" s="308">
        <v>110</v>
      </c>
      <c r="Z113" s="309"/>
      <c r="AA113" s="308"/>
      <c r="AB113" s="165"/>
      <c r="AC113" s="165"/>
      <c r="AD113" s="165"/>
    </row>
    <row r="114" spans="10:30" s="307" customFormat="1" x14ac:dyDescent="0.25">
      <c r="J114" s="308"/>
      <c r="K114" s="310"/>
      <c r="L114" s="310"/>
      <c r="M114" s="310"/>
      <c r="N114" s="310"/>
      <c r="O114" s="310"/>
      <c r="P114" s="310"/>
      <c r="Q114" s="308"/>
      <c r="R114" s="308"/>
      <c r="S114" s="308"/>
      <c r="T114" s="308"/>
      <c r="U114" s="308"/>
      <c r="V114" s="308"/>
      <c r="W114" s="308"/>
      <c r="X114" s="308"/>
      <c r="Y114" s="308">
        <v>111</v>
      </c>
      <c r="Z114" s="309"/>
      <c r="AA114" s="308"/>
      <c r="AB114" s="165"/>
      <c r="AC114" s="165"/>
      <c r="AD114" s="165"/>
    </row>
    <row r="115" spans="10:30" s="307" customFormat="1" x14ac:dyDescent="0.25">
      <c r="J115" s="308"/>
      <c r="K115" s="310"/>
      <c r="L115" s="310"/>
      <c r="M115" s="310"/>
      <c r="N115" s="310"/>
      <c r="O115" s="310"/>
      <c r="P115" s="310"/>
      <c r="Q115" s="308"/>
      <c r="R115" s="308"/>
      <c r="S115" s="308"/>
      <c r="T115" s="308"/>
      <c r="U115" s="308"/>
      <c r="V115" s="308"/>
      <c r="W115" s="308"/>
      <c r="X115" s="308"/>
      <c r="Y115" s="308">
        <v>112</v>
      </c>
      <c r="Z115" s="309"/>
      <c r="AA115" s="308"/>
      <c r="AB115" s="165"/>
      <c r="AC115" s="165"/>
      <c r="AD115" s="165"/>
    </row>
    <row r="116" spans="10:30" s="307" customFormat="1" x14ac:dyDescent="0.25">
      <c r="J116" s="308"/>
      <c r="K116" s="310"/>
      <c r="L116" s="310"/>
      <c r="M116" s="310"/>
      <c r="N116" s="310"/>
      <c r="O116" s="310"/>
      <c r="P116" s="310"/>
      <c r="Q116" s="308"/>
      <c r="R116" s="308"/>
      <c r="S116" s="308"/>
      <c r="T116" s="308"/>
      <c r="U116" s="308"/>
      <c r="V116" s="308"/>
      <c r="W116" s="308"/>
      <c r="X116" s="308"/>
      <c r="Y116" s="308">
        <v>113</v>
      </c>
      <c r="Z116" s="309"/>
      <c r="AA116" s="308"/>
      <c r="AB116" s="165"/>
      <c r="AC116" s="165"/>
      <c r="AD116" s="165"/>
    </row>
    <row r="117" spans="10:30" s="307" customFormat="1" x14ac:dyDescent="0.25">
      <c r="J117" s="308"/>
      <c r="K117" s="310"/>
      <c r="L117" s="310"/>
      <c r="M117" s="310"/>
      <c r="N117" s="310"/>
      <c r="O117" s="310"/>
      <c r="P117" s="310"/>
      <c r="Q117" s="308"/>
      <c r="R117" s="308"/>
      <c r="S117" s="308"/>
      <c r="T117" s="308"/>
      <c r="U117" s="308"/>
      <c r="V117" s="308"/>
      <c r="W117" s="308"/>
      <c r="X117" s="308"/>
      <c r="Y117" s="308">
        <v>114</v>
      </c>
      <c r="Z117" s="309"/>
      <c r="AA117" s="308"/>
      <c r="AB117" s="165"/>
      <c r="AC117" s="165"/>
      <c r="AD117" s="165"/>
    </row>
    <row r="118" spans="10:30" s="307" customFormat="1" x14ac:dyDescent="0.25">
      <c r="J118" s="308"/>
      <c r="K118" s="310"/>
      <c r="L118" s="310"/>
      <c r="M118" s="310"/>
      <c r="N118" s="310"/>
      <c r="O118" s="310"/>
      <c r="P118" s="310"/>
      <c r="Q118" s="308"/>
      <c r="R118" s="308"/>
      <c r="S118" s="308"/>
      <c r="T118" s="308"/>
      <c r="U118" s="308"/>
      <c r="V118" s="308"/>
      <c r="W118" s="308"/>
      <c r="X118" s="308"/>
      <c r="Y118" s="308">
        <v>115</v>
      </c>
      <c r="Z118" s="309"/>
      <c r="AA118" s="308"/>
      <c r="AB118" s="165"/>
      <c r="AC118" s="165"/>
      <c r="AD118" s="165"/>
    </row>
    <row r="119" spans="10:30" s="307" customFormat="1" x14ac:dyDescent="0.25">
      <c r="J119" s="308"/>
      <c r="K119" s="310"/>
      <c r="L119" s="310"/>
      <c r="M119" s="310"/>
      <c r="N119" s="310"/>
      <c r="O119" s="310"/>
      <c r="P119" s="310"/>
      <c r="Q119" s="308"/>
      <c r="R119" s="308"/>
      <c r="S119" s="308"/>
      <c r="T119" s="308"/>
      <c r="U119" s="308"/>
      <c r="V119" s="308"/>
      <c r="W119" s="308"/>
      <c r="X119" s="308"/>
      <c r="Y119" s="308">
        <v>116</v>
      </c>
      <c r="Z119" s="309"/>
      <c r="AA119" s="308"/>
      <c r="AB119" s="165"/>
      <c r="AC119" s="165"/>
      <c r="AD119" s="165"/>
    </row>
    <row r="120" spans="10:30" s="307" customFormat="1" x14ac:dyDescent="0.25">
      <c r="J120" s="308"/>
      <c r="K120" s="310"/>
      <c r="L120" s="310"/>
      <c r="M120" s="310"/>
      <c r="N120" s="310"/>
      <c r="O120" s="310"/>
      <c r="P120" s="310"/>
      <c r="Q120" s="308"/>
      <c r="R120" s="308"/>
      <c r="S120" s="308"/>
      <c r="T120" s="308"/>
      <c r="U120" s="308"/>
      <c r="V120" s="308"/>
      <c r="W120" s="308"/>
      <c r="X120" s="308"/>
      <c r="Y120" s="308">
        <v>117</v>
      </c>
      <c r="Z120" s="309"/>
      <c r="AA120" s="308"/>
      <c r="AB120" s="165"/>
      <c r="AC120" s="165"/>
      <c r="AD120" s="165"/>
    </row>
    <row r="121" spans="10:30" s="307" customFormat="1" x14ac:dyDescent="0.25">
      <c r="J121" s="308"/>
      <c r="K121" s="310"/>
      <c r="L121" s="310"/>
      <c r="M121" s="310"/>
      <c r="N121" s="310"/>
      <c r="O121" s="310"/>
      <c r="P121" s="310"/>
      <c r="Q121" s="308"/>
      <c r="R121" s="308"/>
      <c r="S121" s="308"/>
      <c r="T121" s="308"/>
      <c r="U121" s="308"/>
      <c r="V121" s="308"/>
      <c r="W121" s="308"/>
      <c r="X121" s="308"/>
      <c r="Y121" s="308">
        <v>118</v>
      </c>
      <c r="Z121" s="309"/>
      <c r="AA121" s="308"/>
      <c r="AB121" s="165"/>
      <c r="AC121" s="165"/>
      <c r="AD121" s="165"/>
    </row>
    <row r="122" spans="10:30" s="307" customFormat="1" x14ac:dyDescent="0.25">
      <c r="J122" s="308"/>
      <c r="K122" s="308"/>
      <c r="L122" s="308"/>
      <c r="M122" s="308"/>
      <c r="N122" s="308"/>
      <c r="O122" s="308"/>
      <c r="P122" s="308"/>
      <c r="Q122" s="308"/>
      <c r="R122" s="308"/>
      <c r="S122" s="308"/>
      <c r="T122" s="308"/>
      <c r="U122" s="308"/>
      <c r="V122" s="308"/>
      <c r="W122" s="308"/>
      <c r="X122" s="308"/>
      <c r="Y122" s="308">
        <v>119</v>
      </c>
      <c r="Z122" s="309"/>
      <c r="AA122" s="308"/>
      <c r="AB122" s="165"/>
      <c r="AC122" s="165"/>
      <c r="AD122" s="165"/>
    </row>
    <row r="123" spans="10:30" s="307" customFormat="1" x14ac:dyDescent="0.25">
      <c r="J123" s="308"/>
      <c r="K123" s="308"/>
      <c r="L123" s="308"/>
      <c r="M123" s="308"/>
      <c r="N123" s="308"/>
      <c r="O123" s="308"/>
      <c r="P123" s="308"/>
      <c r="Q123" s="308"/>
      <c r="R123" s="308"/>
      <c r="S123" s="308"/>
      <c r="T123" s="308"/>
      <c r="U123" s="308"/>
      <c r="V123" s="308"/>
      <c r="W123" s="308"/>
      <c r="X123" s="308"/>
      <c r="Y123" s="308">
        <v>120</v>
      </c>
      <c r="Z123" s="309"/>
      <c r="AA123" s="308"/>
      <c r="AB123" s="165"/>
      <c r="AC123" s="165"/>
      <c r="AD123" s="165"/>
    </row>
    <row r="124" spans="10:30" s="307" customFormat="1" x14ac:dyDescent="0.25">
      <c r="J124" s="308"/>
      <c r="K124" s="308"/>
      <c r="L124" s="308"/>
      <c r="M124" s="308"/>
      <c r="N124" s="308"/>
      <c r="O124" s="308"/>
      <c r="P124" s="308"/>
      <c r="Q124" s="308"/>
      <c r="R124" s="308"/>
      <c r="S124" s="308"/>
      <c r="T124" s="308"/>
      <c r="U124" s="308"/>
      <c r="V124" s="308"/>
      <c r="W124" s="308"/>
      <c r="X124" s="308"/>
      <c r="Y124" s="308">
        <v>121</v>
      </c>
      <c r="Z124" s="309"/>
      <c r="AA124" s="308"/>
      <c r="AB124" s="165"/>
      <c r="AC124" s="165"/>
      <c r="AD124" s="165"/>
    </row>
    <row r="125" spans="10:30" s="307" customFormat="1" x14ac:dyDescent="0.25">
      <c r="J125" s="308"/>
      <c r="K125" s="308"/>
      <c r="L125" s="308"/>
      <c r="M125" s="308"/>
      <c r="N125" s="308"/>
      <c r="O125" s="308"/>
      <c r="P125" s="308"/>
      <c r="Q125" s="308"/>
      <c r="R125" s="308"/>
      <c r="S125" s="308"/>
      <c r="T125" s="308"/>
      <c r="U125" s="308"/>
      <c r="V125" s="308"/>
      <c r="W125" s="308"/>
      <c r="X125" s="308"/>
      <c r="Y125" s="308">
        <v>122</v>
      </c>
      <c r="Z125" s="309"/>
      <c r="AA125" s="308"/>
      <c r="AB125" s="165"/>
      <c r="AC125" s="165"/>
      <c r="AD125" s="165"/>
    </row>
    <row r="126" spans="10:30" s="307" customFormat="1" x14ac:dyDescent="0.25">
      <c r="J126" s="308"/>
      <c r="K126" s="308"/>
      <c r="L126" s="308"/>
      <c r="M126" s="308"/>
      <c r="N126" s="308"/>
      <c r="O126" s="308"/>
      <c r="P126" s="308"/>
      <c r="Q126" s="308"/>
      <c r="R126" s="308"/>
      <c r="S126" s="308"/>
      <c r="T126" s="308"/>
      <c r="U126" s="308"/>
      <c r="V126" s="308"/>
      <c r="W126" s="308"/>
      <c r="X126" s="308"/>
      <c r="Y126" s="308">
        <v>123</v>
      </c>
      <c r="Z126" s="309"/>
      <c r="AA126" s="308"/>
      <c r="AB126" s="165"/>
      <c r="AC126" s="165"/>
      <c r="AD126" s="165"/>
    </row>
    <row r="127" spans="10:30" s="307" customFormat="1" x14ac:dyDescent="0.25">
      <c r="J127" s="308"/>
      <c r="K127" s="308"/>
      <c r="L127" s="308"/>
      <c r="M127" s="308"/>
      <c r="N127" s="308"/>
      <c r="O127" s="308"/>
      <c r="P127" s="308"/>
      <c r="Q127" s="308"/>
      <c r="R127" s="308"/>
      <c r="S127" s="308"/>
      <c r="T127" s="308"/>
      <c r="U127" s="308"/>
      <c r="V127" s="308"/>
      <c r="W127" s="308"/>
      <c r="X127" s="308"/>
      <c r="Y127" s="308">
        <v>124</v>
      </c>
      <c r="Z127" s="309"/>
      <c r="AA127" s="308"/>
      <c r="AB127" s="165"/>
      <c r="AC127" s="165"/>
      <c r="AD127" s="165"/>
    </row>
    <row r="128" spans="10:30" s="307" customFormat="1" x14ac:dyDescent="0.25">
      <c r="J128" s="308"/>
      <c r="K128" s="308"/>
      <c r="L128" s="308"/>
      <c r="M128" s="308"/>
      <c r="N128" s="308"/>
      <c r="O128" s="308"/>
      <c r="P128" s="308"/>
      <c r="Q128" s="308"/>
      <c r="R128" s="308"/>
      <c r="S128" s="308"/>
      <c r="T128" s="308"/>
      <c r="U128" s="308"/>
      <c r="V128" s="308"/>
      <c r="W128" s="308"/>
      <c r="X128" s="308"/>
      <c r="Y128" s="308">
        <v>125</v>
      </c>
      <c r="Z128" s="309"/>
      <c r="AA128" s="308"/>
      <c r="AB128" s="165"/>
      <c r="AC128" s="165"/>
      <c r="AD128" s="165"/>
    </row>
    <row r="129" spans="10:30" s="307" customFormat="1" x14ac:dyDescent="0.25">
      <c r="J129" s="308"/>
      <c r="K129" s="308"/>
      <c r="L129" s="308"/>
      <c r="M129" s="308"/>
      <c r="N129" s="308"/>
      <c r="O129" s="308"/>
      <c r="P129" s="308"/>
      <c r="Q129" s="308"/>
      <c r="R129" s="308"/>
      <c r="S129" s="308"/>
      <c r="T129" s="308"/>
      <c r="U129" s="308"/>
      <c r="V129" s="308"/>
      <c r="W129" s="308"/>
      <c r="X129" s="308"/>
      <c r="Y129" s="308">
        <v>126</v>
      </c>
      <c r="Z129" s="309"/>
      <c r="AA129" s="308"/>
      <c r="AB129" s="165"/>
      <c r="AC129" s="165"/>
      <c r="AD129" s="165"/>
    </row>
    <row r="130" spans="10:30" s="307" customFormat="1" x14ac:dyDescent="0.25">
      <c r="J130" s="308"/>
      <c r="K130" s="308"/>
      <c r="L130" s="308"/>
      <c r="M130" s="308"/>
      <c r="N130" s="308"/>
      <c r="O130" s="308"/>
      <c r="P130" s="308"/>
      <c r="Q130" s="308"/>
      <c r="R130" s="308"/>
      <c r="S130" s="308"/>
      <c r="T130" s="308"/>
      <c r="U130" s="308"/>
      <c r="V130" s="308"/>
      <c r="W130" s="308"/>
      <c r="X130" s="308"/>
      <c r="Y130" s="308">
        <v>127</v>
      </c>
      <c r="Z130" s="309"/>
      <c r="AA130" s="308"/>
      <c r="AB130" s="165"/>
      <c r="AC130" s="165"/>
      <c r="AD130" s="165"/>
    </row>
    <row r="131" spans="10:30" s="307" customFormat="1" x14ac:dyDescent="0.25">
      <c r="J131" s="308"/>
      <c r="K131" s="308"/>
      <c r="L131" s="308"/>
      <c r="M131" s="308"/>
      <c r="N131" s="308"/>
      <c r="O131" s="308"/>
      <c r="P131" s="308"/>
      <c r="Q131" s="308"/>
      <c r="R131" s="308"/>
      <c r="S131" s="308"/>
      <c r="T131" s="308"/>
      <c r="U131" s="308"/>
      <c r="V131" s="308"/>
      <c r="W131" s="308"/>
      <c r="X131" s="308"/>
      <c r="Y131" s="308">
        <v>128</v>
      </c>
      <c r="Z131" s="309"/>
      <c r="AA131" s="308"/>
      <c r="AB131" s="165"/>
      <c r="AC131" s="165"/>
      <c r="AD131" s="165"/>
    </row>
    <row r="132" spans="10:30" s="307" customFormat="1" x14ac:dyDescent="0.25">
      <c r="J132" s="308"/>
      <c r="K132" s="308"/>
      <c r="L132" s="308"/>
      <c r="M132" s="308"/>
      <c r="N132" s="308"/>
      <c r="O132" s="308"/>
      <c r="P132" s="308"/>
      <c r="Q132" s="308"/>
      <c r="R132" s="308"/>
      <c r="S132" s="308"/>
      <c r="T132" s="308"/>
      <c r="U132" s="308"/>
      <c r="V132" s="308"/>
      <c r="W132" s="308"/>
      <c r="X132" s="308"/>
      <c r="Y132" s="308">
        <v>129</v>
      </c>
      <c r="Z132" s="309"/>
      <c r="AA132" s="308"/>
      <c r="AB132" s="165"/>
      <c r="AC132" s="165"/>
      <c r="AD132" s="165"/>
    </row>
    <row r="133" spans="10:30" s="307" customFormat="1" x14ac:dyDescent="0.25">
      <c r="J133" s="308"/>
      <c r="K133" s="308"/>
      <c r="L133" s="308"/>
      <c r="M133" s="308"/>
      <c r="N133" s="308"/>
      <c r="O133" s="308"/>
      <c r="P133" s="308"/>
      <c r="Q133" s="308"/>
      <c r="R133" s="308"/>
      <c r="S133" s="308"/>
      <c r="T133" s="308"/>
      <c r="U133" s="308"/>
      <c r="V133" s="308"/>
      <c r="W133" s="308"/>
      <c r="X133" s="308"/>
      <c r="Y133" s="308">
        <v>130</v>
      </c>
      <c r="Z133" s="309"/>
      <c r="AA133" s="308"/>
      <c r="AB133" s="165"/>
      <c r="AC133" s="165"/>
      <c r="AD133" s="165"/>
    </row>
    <row r="134" spans="10:30" s="307" customFormat="1" x14ac:dyDescent="0.25">
      <c r="J134" s="308"/>
      <c r="K134" s="308"/>
      <c r="L134" s="308"/>
      <c r="M134" s="308"/>
      <c r="N134" s="308"/>
      <c r="O134" s="308"/>
      <c r="P134" s="308"/>
      <c r="Q134" s="308"/>
      <c r="R134" s="308"/>
      <c r="S134" s="308"/>
      <c r="T134" s="308"/>
      <c r="U134" s="308"/>
      <c r="V134" s="308"/>
      <c r="W134" s="308"/>
      <c r="X134" s="308"/>
      <c r="Y134" s="308">
        <v>131</v>
      </c>
      <c r="Z134" s="309"/>
      <c r="AA134" s="308"/>
      <c r="AB134" s="165"/>
      <c r="AC134" s="165"/>
      <c r="AD134" s="165"/>
    </row>
    <row r="135" spans="10:30" s="307" customFormat="1" x14ac:dyDescent="0.25">
      <c r="J135" s="308"/>
      <c r="K135" s="308"/>
      <c r="L135" s="308"/>
      <c r="M135" s="308"/>
      <c r="N135" s="308"/>
      <c r="O135" s="308"/>
      <c r="P135" s="308"/>
      <c r="Q135" s="308"/>
      <c r="R135" s="308"/>
      <c r="S135" s="308"/>
      <c r="T135" s="308"/>
      <c r="U135" s="308"/>
      <c r="V135" s="308"/>
      <c r="W135" s="308"/>
      <c r="X135" s="308"/>
      <c r="Y135" s="308">
        <v>132</v>
      </c>
      <c r="Z135" s="309"/>
      <c r="AA135" s="308"/>
      <c r="AB135" s="165"/>
      <c r="AC135" s="165"/>
      <c r="AD135" s="165"/>
    </row>
    <row r="136" spans="10:30" s="307" customFormat="1" x14ac:dyDescent="0.25">
      <c r="J136" s="308"/>
      <c r="K136" s="308"/>
      <c r="L136" s="308"/>
      <c r="M136" s="308"/>
      <c r="N136" s="308"/>
      <c r="O136" s="308"/>
      <c r="P136" s="308"/>
      <c r="Q136" s="308"/>
      <c r="R136" s="308"/>
      <c r="S136" s="308"/>
      <c r="T136" s="308"/>
      <c r="U136" s="308"/>
      <c r="V136" s="308"/>
      <c r="W136" s="308"/>
      <c r="X136" s="308"/>
      <c r="Y136" s="308">
        <v>133</v>
      </c>
      <c r="Z136" s="309"/>
      <c r="AA136" s="308"/>
      <c r="AB136" s="165"/>
      <c r="AC136" s="165"/>
      <c r="AD136" s="165"/>
    </row>
    <row r="137" spans="10:30" s="307" customFormat="1" x14ac:dyDescent="0.25">
      <c r="J137" s="308"/>
      <c r="K137" s="308"/>
      <c r="L137" s="308"/>
      <c r="M137" s="308"/>
      <c r="N137" s="308"/>
      <c r="O137" s="308"/>
      <c r="P137" s="308"/>
      <c r="Q137" s="308"/>
      <c r="R137" s="308"/>
      <c r="S137" s="308"/>
      <c r="T137" s="308"/>
      <c r="U137" s="308"/>
      <c r="V137" s="308"/>
      <c r="W137" s="308"/>
      <c r="X137" s="308"/>
      <c r="Y137" s="308">
        <v>134</v>
      </c>
      <c r="Z137" s="309"/>
      <c r="AA137" s="308"/>
      <c r="AB137" s="165"/>
      <c r="AC137" s="165"/>
      <c r="AD137" s="165"/>
    </row>
    <row r="138" spans="10:30" s="307" customFormat="1" x14ac:dyDescent="0.25">
      <c r="J138" s="308"/>
      <c r="K138" s="308"/>
      <c r="L138" s="308"/>
      <c r="M138" s="308"/>
      <c r="N138" s="308"/>
      <c r="O138" s="308"/>
      <c r="P138" s="308"/>
      <c r="Q138" s="308"/>
      <c r="R138" s="308"/>
      <c r="S138" s="308"/>
      <c r="T138" s="308"/>
      <c r="U138" s="308"/>
      <c r="V138" s="308"/>
      <c r="W138" s="308"/>
      <c r="X138" s="308"/>
      <c r="Y138" s="308">
        <v>135</v>
      </c>
      <c r="Z138" s="309"/>
      <c r="AA138" s="308"/>
      <c r="AB138" s="165"/>
      <c r="AC138" s="165"/>
      <c r="AD138" s="165"/>
    </row>
    <row r="139" spans="10:30" s="307" customFormat="1" x14ac:dyDescent="0.25">
      <c r="J139" s="308"/>
      <c r="K139" s="308"/>
      <c r="L139" s="308"/>
      <c r="M139" s="308"/>
      <c r="N139" s="308"/>
      <c r="O139" s="308"/>
      <c r="P139" s="308"/>
      <c r="Q139" s="308"/>
      <c r="R139" s="308"/>
      <c r="S139" s="308"/>
      <c r="T139" s="308"/>
      <c r="U139" s="308"/>
      <c r="V139" s="308"/>
      <c r="W139" s="308"/>
      <c r="X139" s="308"/>
      <c r="Y139" s="308">
        <v>136</v>
      </c>
      <c r="Z139" s="309"/>
      <c r="AA139" s="308"/>
      <c r="AB139" s="165"/>
      <c r="AC139" s="165"/>
      <c r="AD139" s="165"/>
    </row>
    <row r="140" spans="10:30" s="307" customFormat="1" x14ac:dyDescent="0.25">
      <c r="J140" s="308"/>
      <c r="K140" s="308"/>
      <c r="L140" s="308"/>
      <c r="M140" s="308"/>
      <c r="N140" s="308"/>
      <c r="O140" s="308"/>
      <c r="P140" s="308"/>
      <c r="Q140" s="308"/>
      <c r="R140" s="308"/>
      <c r="S140" s="308"/>
      <c r="T140" s="308"/>
      <c r="U140" s="308"/>
      <c r="V140" s="308"/>
      <c r="W140" s="308"/>
      <c r="X140" s="308"/>
      <c r="Y140" s="308">
        <v>137</v>
      </c>
      <c r="Z140" s="309"/>
      <c r="AA140" s="308"/>
      <c r="AB140" s="165"/>
      <c r="AC140" s="165"/>
      <c r="AD140" s="165"/>
    </row>
    <row r="141" spans="10:30" s="307" customFormat="1" x14ac:dyDescent="0.25">
      <c r="J141" s="308"/>
      <c r="K141" s="308"/>
      <c r="L141" s="308"/>
      <c r="M141" s="308"/>
      <c r="N141" s="308"/>
      <c r="O141" s="308"/>
      <c r="P141" s="308"/>
      <c r="Q141" s="308"/>
      <c r="R141" s="308"/>
      <c r="S141" s="308"/>
      <c r="T141" s="308"/>
      <c r="U141" s="308"/>
      <c r="V141" s="308"/>
      <c r="W141" s="308"/>
      <c r="X141" s="308"/>
      <c r="Y141" s="308">
        <v>138</v>
      </c>
      <c r="Z141" s="309"/>
      <c r="AA141" s="308"/>
      <c r="AB141" s="165"/>
      <c r="AC141" s="165"/>
      <c r="AD141" s="165"/>
    </row>
    <row r="142" spans="10:30" s="307" customFormat="1" x14ac:dyDescent="0.25">
      <c r="J142" s="308"/>
      <c r="K142" s="308"/>
      <c r="L142" s="308"/>
      <c r="M142" s="308"/>
      <c r="N142" s="308"/>
      <c r="O142" s="308"/>
      <c r="P142" s="308"/>
      <c r="Q142" s="308"/>
      <c r="R142" s="308"/>
      <c r="S142" s="308"/>
      <c r="T142" s="308"/>
      <c r="U142" s="308"/>
      <c r="V142" s="308"/>
      <c r="W142" s="308"/>
      <c r="X142" s="308"/>
      <c r="Y142" s="308">
        <v>139</v>
      </c>
      <c r="Z142" s="309"/>
      <c r="AA142" s="308"/>
      <c r="AB142" s="165"/>
      <c r="AC142" s="165"/>
      <c r="AD142" s="165"/>
    </row>
    <row r="143" spans="10:30" s="307" customFormat="1" x14ac:dyDescent="0.25">
      <c r="J143" s="308"/>
      <c r="K143" s="308"/>
      <c r="L143" s="308"/>
      <c r="M143" s="308"/>
      <c r="N143" s="308"/>
      <c r="O143" s="308"/>
      <c r="P143" s="308"/>
      <c r="Q143" s="308"/>
      <c r="R143" s="308"/>
      <c r="S143" s="308"/>
      <c r="T143" s="308"/>
      <c r="U143" s="308"/>
      <c r="V143" s="308"/>
      <c r="W143" s="308"/>
      <c r="X143" s="308"/>
      <c r="Y143" s="308">
        <v>140</v>
      </c>
      <c r="Z143" s="309"/>
      <c r="AA143" s="308"/>
      <c r="AB143" s="165"/>
      <c r="AC143" s="165"/>
      <c r="AD143" s="165"/>
    </row>
    <row r="144" spans="10:30" s="307" customFormat="1" x14ac:dyDescent="0.25">
      <c r="J144" s="308"/>
      <c r="K144" s="308"/>
      <c r="L144" s="308"/>
      <c r="M144" s="308"/>
      <c r="N144" s="308"/>
      <c r="O144" s="308"/>
      <c r="P144" s="308"/>
      <c r="Q144" s="308"/>
      <c r="R144" s="308"/>
      <c r="S144" s="308"/>
      <c r="T144" s="308"/>
      <c r="U144" s="308"/>
      <c r="V144" s="308"/>
      <c r="W144" s="308"/>
      <c r="X144" s="308"/>
      <c r="Y144" s="308">
        <v>141</v>
      </c>
      <c r="Z144" s="309"/>
      <c r="AA144" s="308"/>
      <c r="AB144" s="165"/>
      <c r="AC144" s="165"/>
      <c r="AD144" s="165"/>
    </row>
    <row r="145" spans="10:30" s="307" customFormat="1" x14ac:dyDescent="0.25">
      <c r="J145" s="308"/>
      <c r="K145" s="308"/>
      <c r="L145" s="308"/>
      <c r="M145" s="308"/>
      <c r="N145" s="308"/>
      <c r="O145" s="308"/>
      <c r="P145" s="308"/>
      <c r="Q145" s="308"/>
      <c r="R145" s="308"/>
      <c r="S145" s="308"/>
      <c r="T145" s="308"/>
      <c r="U145" s="308"/>
      <c r="V145" s="308"/>
      <c r="W145" s="308"/>
      <c r="X145" s="308"/>
      <c r="Y145" s="308">
        <v>142</v>
      </c>
      <c r="Z145" s="309"/>
      <c r="AA145" s="308"/>
      <c r="AB145" s="165"/>
      <c r="AC145" s="165"/>
      <c r="AD145" s="165"/>
    </row>
    <row r="146" spans="10:30" s="307" customFormat="1" x14ac:dyDescent="0.25">
      <c r="J146" s="308"/>
      <c r="K146" s="308"/>
      <c r="L146" s="308"/>
      <c r="M146" s="308"/>
      <c r="N146" s="308"/>
      <c r="O146" s="308"/>
      <c r="P146" s="308"/>
      <c r="Q146" s="308"/>
      <c r="R146" s="308"/>
      <c r="S146" s="308"/>
      <c r="T146" s="308"/>
      <c r="U146" s="308"/>
      <c r="V146" s="308"/>
      <c r="W146" s="308"/>
      <c r="X146" s="308"/>
      <c r="Y146" s="308">
        <v>143</v>
      </c>
      <c r="Z146" s="309"/>
      <c r="AA146" s="308"/>
      <c r="AB146" s="165"/>
      <c r="AC146" s="165"/>
      <c r="AD146" s="165"/>
    </row>
    <row r="147" spans="10:30" s="307" customFormat="1" x14ac:dyDescent="0.25">
      <c r="J147" s="308"/>
      <c r="K147" s="308"/>
      <c r="L147" s="308"/>
      <c r="M147" s="308"/>
      <c r="N147" s="308"/>
      <c r="O147" s="308"/>
      <c r="P147" s="308"/>
      <c r="Q147" s="308"/>
      <c r="R147" s="308"/>
      <c r="S147" s="308"/>
      <c r="T147" s="308"/>
      <c r="U147" s="308"/>
      <c r="V147" s="308"/>
      <c r="W147" s="308"/>
      <c r="X147" s="308"/>
      <c r="Y147" s="308">
        <v>144</v>
      </c>
      <c r="Z147" s="309"/>
      <c r="AA147" s="308"/>
      <c r="AB147" s="165"/>
      <c r="AC147" s="165"/>
      <c r="AD147" s="165"/>
    </row>
    <row r="148" spans="10:30" s="307" customFormat="1" x14ac:dyDescent="0.25">
      <c r="J148" s="308"/>
      <c r="K148" s="308"/>
      <c r="L148" s="308"/>
      <c r="M148" s="308"/>
      <c r="N148" s="308"/>
      <c r="O148" s="308"/>
      <c r="P148" s="308"/>
      <c r="Q148" s="308"/>
      <c r="R148" s="308"/>
      <c r="S148" s="308"/>
      <c r="T148" s="308"/>
      <c r="U148" s="308"/>
      <c r="V148" s="308"/>
      <c r="W148" s="308"/>
      <c r="X148" s="308"/>
      <c r="Y148" s="308">
        <v>145</v>
      </c>
      <c r="Z148" s="309"/>
      <c r="AA148" s="308"/>
      <c r="AB148" s="165"/>
      <c r="AC148" s="165"/>
      <c r="AD148" s="165"/>
    </row>
    <row r="149" spans="10:30" s="307" customFormat="1" x14ac:dyDescent="0.25">
      <c r="J149" s="308"/>
      <c r="K149" s="308"/>
      <c r="L149" s="308"/>
      <c r="M149" s="308"/>
      <c r="N149" s="308"/>
      <c r="O149" s="308"/>
      <c r="P149" s="308"/>
      <c r="Q149" s="308"/>
      <c r="R149" s="308"/>
      <c r="S149" s="308"/>
      <c r="T149" s="308"/>
      <c r="U149" s="308"/>
      <c r="V149" s="308"/>
      <c r="W149" s="308"/>
      <c r="X149" s="308"/>
      <c r="Y149" s="308">
        <v>146</v>
      </c>
      <c r="Z149" s="309"/>
      <c r="AA149" s="308"/>
      <c r="AB149" s="165"/>
      <c r="AC149" s="165"/>
      <c r="AD149" s="165"/>
    </row>
    <row r="150" spans="10:30" s="307" customFormat="1" x14ac:dyDescent="0.25">
      <c r="J150" s="308"/>
      <c r="K150" s="308"/>
      <c r="L150" s="308"/>
      <c r="M150" s="308"/>
      <c r="N150" s="308"/>
      <c r="O150" s="308"/>
      <c r="P150" s="308"/>
      <c r="Q150" s="308"/>
      <c r="R150" s="308"/>
      <c r="S150" s="308"/>
      <c r="T150" s="308"/>
      <c r="U150" s="308"/>
      <c r="V150" s="308"/>
      <c r="W150" s="308"/>
      <c r="X150" s="308"/>
      <c r="Y150" s="308">
        <v>147</v>
      </c>
      <c r="Z150" s="309"/>
      <c r="AA150" s="308"/>
      <c r="AB150" s="165"/>
      <c r="AC150" s="165"/>
      <c r="AD150" s="165"/>
    </row>
    <row r="151" spans="10:30" s="307" customFormat="1" x14ac:dyDescent="0.25">
      <c r="J151" s="308"/>
      <c r="K151" s="308"/>
      <c r="L151" s="308"/>
      <c r="M151" s="308"/>
      <c r="N151" s="308"/>
      <c r="O151" s="308"/>
      <c r="P151" s="308"/>
      <c r="Q151" s="308"/>
      <c r="R151" s="308"/>
      <c r="S151" s="308"/>
      <c r="T151" s="308"/>
      <c r="U151" s="308"/>
      <c r="V151" s="308"/>
      <c r="W151" s="308"/>
      <c r="X151" s="308"/>
      <c r="Y151" s="308">
        <v>148</v>
      </c>
      <c r="Z151" s="309"/>
      <c r="AA151" s="308"/>
      <c r="AB151" s="165"/>
      <c r="AC151" s="165"/>
      <c r="AD151" s="165"/>
    </row>
    <row r="152" spans="10:30" s="307" customFormat="1" x14ac:dyDescent="0.25">
      <c r="J152" s="308"/>
      <c r="K152" s="308"/>
      <c r="L152" s="308"/>
      <c r="M152" s="308"/>
      <c r="N152" s="308"/>
      <c r="O152" s="308"/>
      <c r="P152" s="308"/>
      <c r="Q152" s="308"/>
      <c r="R152" s="308"/>
      <c r="S152" s="308"/>
      <c r="T152" s="308"/>
      <c r="U152" s="308"/>
      <c r="V152" s="308"/>
      <c r="W152" s="308"/>
      <c r="X152" s="308"/>
      <c r="Y152" s="308">
        <v>149</v>
      </c>
      <c r="Z152" s="309"/>
      <c r="AA152" s="308"/>
      <c r="AB152" s="165"/>
      <c r="AC152" s="165"/>
      <c r="AD152" s="165"/>
    </row>
    <row r="153" spans="10:30" s="307" customFormat="1" x14ac:dyDescent="0.25">
      <c r="J153" s="308"/>
      <c r="K153" s="308"/>
      <c r="L153" s="308"/>
      <c r="M153" s="308"/>
      <c r="N153" s="308"/>
      <c r="O153" s="308"/>
      <c r="P153" s="308"/>
      <c r="Q153" s="308"/>
      <c r="R153" s="308"/>
      <c r="S153" s="308"/>
      <c r="T153" s="308"/>
      <c r="U153" s="308"/>
      <c r="V153" s="308"/>
      <c r="W153" s="308"/>
      <c r="X153" s="308"/>
      <c r="Y153" s="308">
        <v>150</v>
      </c>
      <c r="Z153" s="309"/>
      <c r="AA153" s="308"/>
      <c r="AB153" s="165"/>
      <c r="AC153" s="165"/>
      <c r="AD153" s="165"/>
    </row>
    <row r="154" spans="10:30" s="307" customFormat="1" x14ac:dyDescent="0.25">
      <c r="J154" s="308"/>
      <c r="K154" s="308"/>
      <c r="L154" s="308"/>
      <c r="M154" s="308"/>
      <c r="N154" s="308"/>
      <c r="O154" s="308"/>
      <c r="P154" s="308"/>
      <c r="Q154" s="308"/>
      <c r="R154" s="308"/>
      <c r="S154" s="308"/>
      <c r="T154" s="308"/>
      <c r="U154" s="308"/>
      <c r="V154" s="308"/>
      <c r="W154" s="308"/>
      <c r="X154" s="308"/>
      <c r="Y154" s="308">
        <v>151</v>
      </c>
      <c r="Z154" s="309"/>
      <c r="AA154" s="308"/>
      <c r="AB154" s="165"/>
      <c r="AC154" s="165"/>
      <c r="AD154" s="165"/>
    </row>
    <row r="155" spans="10:30" s="307" customFormat="1" x14ac:dyDescent="0.25">
      <c r="J155" s="308"/>
      <c r="K155" s="308"/>
      <c r="L155" s="308"/>
      <c r="M155" s="308"/>
      <c r="N155" s="308"/>
      <c r="O155" s="308"/>
      <c r="P155" s="308"/>
      <c r="Q155" s="308"/>
      <c r="R155" s="308"/>
      <c r="S155" s="308"/>
      <c r="T155" s="308"/>
      <c r="U155" s="308"/>
      <c r="V155" s="308"/>
      <c r="W155" s="308"/>
      <c r="X155" s="308"/>
      <c r="Y155" s="308">
        <v>152</v>
      </c>
      <c r="Z155" s="309"/>
      <c r="AA155" s="308"/>
      <c r="AB155" s="165"/>
      <c r="AC155" s="165"/>
      <c r="AD155" s="165"/>
    </row>
    <row r="156" spans="10:30" s="307" customFormat="1" x14ac:dyDescent="0.25">
      <c r="J156" s="308"/>
      <c r="K156" s="308"/>
      <c r="L156" s="308"/>
      <c r="M156" s="308"/>
      <c r="N156" s="308"/>
      <c r="O156" s="308"/>
      <c r="P156" s="308"/>
      <c r="Q156" s="308"/>
      <c r="R156" s="308"/>
      <c r="S156" s="308"/>
      <c r="T156" s="308"/>
      <c r="U156" s="308"/>
      <c r="V156" s="308"/>
      <c r="W156" s="308"/>
      <c r="X156" s="308"/>
      <c r="Y156" s="308">
        <v>153</v>
      </c>
      <c r="Z156" s="309"/>
      <c r="AA156" s="308"/>
      <c r="AB156" s="165"/>
      <c r="AC156" s="165"/>
      <c r="AD156" s="165"/>
    </row>
    <row r="157" spans="10:30" s="307" customFormat="1" x14ac:dyDescent="0.25">
      <c r="J157" s="308"/>
      <c r="K157" s="308"/>
      <c r="L157" s="308"/>
      <c r="M157" s="308"/>
      <c r="N157" s="308"/>
      <c r="O157" s="308"/>
      <c r="P157" s="308"/>
      <c r="Q157" s="308"/>
      <c r="R157" s="308"/>
      <c r="S157" s="308"/>
      <c r="T157" s="308"/>
      <c r="U157" s="308"/>
      <c r="V157" s="308"/>
      <c r="W157" s="308"/>
      <c r="X157" s="308"/>
      <c r="Y157" s="308">
        <v>154</v>
      </c>
      <c r="Z157" s="309"/>
      <c r="AA157" s="308"/>
      <c r="AB157" s="165"/>
      <c r="AC157" s="165"/>
      <c r="AD157" s="165"/>
    </row>
    <row r="158" spans="10:30" s="307" customFormat="1" x14ac:dyDescent="0.25">
      <c r="J158" s="308"/>
      <c r="K158" s="308"/>
      <c r="L158" s="308"/>
      <c r="M158" s="308"/>
      <c r="N158" s="308"/>
      <c r="O158" s="308"/>
      <c r="P158" s="308"/>
      <c r="Q158" s="308"/>
      <c r="R158" s="308"/>
      <c r="S158" s="308"/>
      <c r="T158" s="308"/>
      <c r="U158" s="308"/>
      <c r="V158" s="308"/>
      <c r="W158" s="308"/>
      <c r="X158" s="308"/>
      <c r="Y158" s="308">
        <v>155</v>
      </c>
      <c r="Z158" s="309"/>
      <c r="AA158" s="308"/>
      <c r="AB158" s="165"/>
      <c r="AC158" s="165"/>
      <c r="AD158" s="165"/>
    </row>
    <row r="159" spans="10:30" s="307" customFormat="1" x14ac:dyDescent="0.25">
      <c r="J159" s="308"/>
      <c r="K159" s="308"/>
      <c r="L159" s="308"/>
      <c r="M159" s="308"/>
      <c r="N159" s="308"/>
      <c r="O159" s="308"/>
      <c r="P159" s="308"/>
      <c r="Q159" s="308"/>
      <c r="R159" s="308"/>
      <c r="S159" s="308"/>
      <c r="T159" s="308"/>
      <c r="U159" s="308"/>
      <c r="V159" s="308"/>
      <c r="W159" s="308"/>
      <c r="X159" s="308"/>
      <c r="Y159" s="308">
        <v>156</v>
      </c>
      <c r="Z159" s="309"/>
      <c r="AA159" s="308"/>
      <c r="AB159" s="165"/>
      <c r="AC159" s="165"/>
      <c r="AD159" s="165"/>
    </row>
    <row r="160" spans="10:30" s="307" customFormat="1" x14ac:dyDescent="0.25">
      <c r="J160" s="308"/>
      <c r="K160" s="308"/>
      <c r="L160" s="308"/>
      <c r="M160" s="308"/>
      <c r="N160" s="308"/>
      <c r="O160" s="308"/>
      <c r="P160" s="308"/>
      <c r="Q160" s="308"/>
      <c r="R160" s="308"/>
      <c r="S160" s="308"/>
      <c r="T160" s="308"/>
      <c r="U160" s="308"/>
      <c r="V160" s="308"/>
      <c r="W160" s="308"/>
      <c r="X160" s="308"/>
      <c r="Y160" s="308">
        <v>157</v>
      </c>
      <c r="Z160" s="309"/>
      <c r="AA160" s="308"/>
      <c r="AB160" s="165"/>
      <c r="AC160" s="165"/>
      <c r="AD160" s="165"/>
    </row>
    <row r="161" spans="10:30" s="307" customFormat="1" x14ac:dyDescent="0.25">
      <c r="J161" s="308"/>
      <c r="K161" s="308"/>
      <c r="L161" s="308"/>
      <c r="M161" s="308"/>
      <c r="N161" s="308"/>
      <c r="O161" s="308"/>
      <c r="P161" s="308"/>
      <c r="Q161" s="308"/>
      <c r="R161" s="308"/>
      <c r="S161" s="308"/>
      <c r="T161" s="308"/>
      <c r="U161" s="308"/>
      <c r="V161" s="308"/>
      <c r="W161" s="308"/>
      <c r="X161" s="308"/>
      <c r="Y161" s="308">
        <v>158</v>
      </c>
      <c r="Z161" s="309"/>
      <c r="AA161" s="308"/>
      <c r="AB161" s="165"/>
      <c r="AC161" s="165"/>
      <c r="AD161" s="165"/>
    </row>
    <row r="162" spans="10:30" s="307" customFormat="1" x14ac:dyDescent="0.25">
      <c r="J162" s="308"/>
      <c r="K162" s="308"/>
      <c r="L162" s="308"/>
      <c r="M162" s="308"/>
      <c r="N162" s="308"/>
      <c r="O162" s="308"/>
      <c r="P162" s="308"/>
      <c r="Q162" s="308"/>
      <c r="R162" s="308"/>
      <c r="S162" s="308"/>
      <c r="T162" s="308"/>
      <c r="U162" s="308"/>
      <c r="V162" s="308"/>
      <c r="W162" s="308"/>
      <c r="X162" s="308"/>
      <c r="Y162" s="308">
        <v>159</v>
      </c>
      <c r="Z162" s="309"/>
      <c r="AA162" s="308"/>
      <c r="AB162" s="165"/>
      <c r="AC162" s="165"/>
      <c r="AD162" s="165"/>
    </row>
    <row r="163" spans="10:30" s="307" customFormat="1" x14ac:dyDescent="0.25">
      <c r="J163" s="308"/>
      <c r="K163" s="308"/>
      <c r="L163" s="308"/>
      <c r="M163" s="308"/>
      <c r="N163" s="308"/>
      <c r="O163" s="308"/>
      <c r="P163" s="308"/>
      <c r="Q163" s="308"/>
      <c r="R163" s="308"/>
      <c r="S163" s="308"/>
      <c r="T163" s="308"/>
      <c r="U163" s="308"/>
      <c r="V163" s="308"/>
      <c r="W163" s="308"/>
      <c r="X163" s="308"/>
      <c r="Y163" s="308">
        <v>160</v>
      </c>
      <c r="Z163" s="309"/>
      <c r="AA163" s="308"/>
      <c r="AB163" s="165"/>
      <c r="AC163" s="165"/>
      <c r="AD163" s="165"/>
    </row>
    <row r="164" spans="10:30" s="307" customFormat="1" x14ac:dyDescent="0.25">
      <c r="J164" s="308"/>
      <c r="K164" s="308"/>
      <c r="L164" s="308"/>
      <c r="M164" s="308"/>
      <c r="N164" s="308"/>
      <c r="O164" s="308"/>
      <c r="P164" s="308"/>
      <c r="Q164" s="308"/>
      <c r="R164" s="308"/>
      <c r="S164" s="308"/>
      <c r="T164" s="308"/>
      <c r="U164" s="308"/>
      <c r="V164" s="308"/>
      <c r="W164" s="308"/>
      <c r="X164" s="308"/>
      <c r="Y164" s="308">
        <v>161</v>
      </c>
      <c r="Z164" s="309"/>
      <c r="AA164" s="308"/>
      <c r="AB164" s="165"/>
      <c r="AC164" s="165"/>
      <c r="AD164" s="165"/>
    </row>
    <row r="165" spans="10:30" s="307" customFormat="1" x14ac:dyDescent="0.25">
      <c r="J165" s="308"/>
      <c r="K165" s="308"/>
      <c r="L165" s="308"/>
      <c r="M165" s="308"/>
      <c r="N165" s="308"/>
      <c r="O165" s="308"/>
      <c r="P165" s="308"/>
      <c r="Q165" s="308"/>
      <c r="R165" s="308"/>
      <c r="S165" s="308"/>
      <c r="T165" s="308"/>
      <c r="U165" s="308"/>
      <c r="V165" s="308"/>
      <c r="W165" s="308"/>
      <c r="X165" s="308"/>
      <c r="Y165" s="308">
        <v>162</v>
      </c>
      <c r="Z165" s="309"/>
      <c r="AA165" s="308"/>
      <c r="AB165" s="165"/>
      <c r="AC165" s="165"/>
      <c r="AD165" s="165"/>
    </row>
    <row r="166" spans="10:30" s="307" customFormat="1" x14ac:dyDescent="0.25">
      <c r="J166" s="308"/>
      <c r="K166" s="308"/>
      <c r="L166" s="308"/>
      <c r="M166" s="308"/>
      <c r="N166" s="308"/>
      <c r="O166" s="308"/>
      <c r="P166" s="308"/>
      <c r="Q166" s="308"/>
      <c r="R166" s="308"/>
      <c r="S166" s="308"/>
      <c r="T166" s="308"/>
      <c r="U166" s="308"/>
      <c r="V166" s="308"/>
      <c r="W166" s="308"/>
      <c r="X166" s="308"/>
      <c r="Y166" s="308">
        <v>163</v>
      </c>
      <c r="Z166" s="309"/>
      <c r="AA166" s="308"/>
      <c r="AB166" s="165"/>
      <c r="AC166" s="165"/>
      <c r="AD166" s="165"/>
    </row>
    <row r="167" spans="10:30" s="307" customFormat="1" x14ac:dyDescent="0.25">
      <c r="J167" s="308"/>
      <c r="K167" s="308"/>
      <c r="L167" s="308"/>
      <c r="M167" s="308"/>
      <c r="N167" s="308"/>
      <c r="O167" s="308"/>
      <c r="P167" s="308"/>
      <c r="Q167" s="308"/>
      <c r="R167" s="308"/>
      <c r="S167" s="308"/>
      <c r="T167" s="308"/>
      <c r="U167" s="308"/>
      <c r="V167" s="308"/>
      <c r="W167" s="308"/>
      <c r="X167" s="308"/>
      <c r="Y167" s="308">
        <v>164</v>
      </c>
      <c r="Z167" s="309"/>
      <c r="AA167" s="308"/>
      <c r="AB167" s="165"/>
      <c r="AC167" s="165"/>
      <c r="AD167" s="165"/>
    </row>
    <row r="168" spans="10:30" s="307" customFormat="1" x14ac:dyDescent="0.25">
      <c r="J168" s="308"/>
      <c r="K168" s="308"/>
      <c r="L168" s="308"/>
      <c r="M168" s="308"/>
      <c r="N168" s="308"/>
      <c r="O168" s="308"/>
      <c r="P168" s="308"/>
      <c r="Q168" s="308"/>
      <c r="R168" s="308"/>
      <c r="S168" s="308"/>
      <c r="T168" s="308"/>
      <c r="U168" s="308"/>
      <c r="V168" s="308"/>
      <c r="W168" s="308"/>
      <c r="X168" s="308"/>
      <c r="Y168" s="308">
        <v>165</v>
      </c>
      <c r="Z168" s="309"/>
      <c r="AA168" s="308"/>
      <c r="AB168" s="165"/>
      <c r="AC168" s="165"/>
      <c r="AD168" s="165"/>
    </row>
    <row r="169" spans="10:30" s="307" customFormat="1" x14ac:dyDescent="0.25">
      <c r="J169" s="308"/>
      <c r="K169" s="308"/>
      <c r="L169" s="308"/>
      <c r="M169" s="308"/>
      <c r="N169" s="308"/>
      <c r="O169" s="308"/>
      <c r="P169" s="308"/>
      <c r="Q169" s="308"/>
      <c r="R169" s="308"/>
      <c r="S169" s="308"/>
      <c r="T169" s="308"/>
      <c r="U169" s="308"/>
      <c r="V169" s="308"/>
      <c r="W169" s="308"/>
      <c r="X169" s="308"/>
      <c r="Y169" s="308">
        <v>166</v>
      </c>
      <c r="Z169" s="309"/>
      <c r="AA169" s="308"/>
      <c r="AB169" s="165"/>
      <c r="AC169" s="165"/>
      <c r="AD169" s="165"/>
    </row>
    <row r="170" spans="10:30" s="307" customFormat="1" x14ac:dyDescent="0.25">
      <c r="J170" s="308"/>
      <c r="K170" s="308"/>
      <c r="L170" s="308"/>
      <c r="M170" s="308"/>
      <c r="N170" s="308"/>
      <c r="O170" s="308"/>
      <c r="P170" s="308"/>
      <c r="Q170" s="308"/>
      <c r="R170" s="308"/>
      <c r="S170" s="308"/>
      <c r="T170" s="308"/>
      <c r="U170" s="308"/>
      <c r="V170" s="308"/>
      <c r="W170" s="308"/>
      <c r="X170" s="308"/>
      <c r="Y170" s="308">
        <v>167</v>
      </c>
      <c r="Z170" s="309"/>
      <c r="AA170" s="308"/>
      <c r="AB170" s="165"/>
      <c r="AC170" s="165"/>
      <c r="AD170" s="165"/>
    </row>
    <row r="171" spans="10:30" s="307" customFormat="1" x14ac:dyDescent="0.25">
      <c r="J171" s="308"/>
      <c r="K171" s="308"/>
      <c r="L171" s="308"/>
      <c r="M171" s="308"/>
      <c r="N171" s="308"/>
      <c r="O171" s="308"/>
      <c r="P171" s="308"/>
      <c r="Q171" s="308"/>
      <c r="R171" s="308"/>
      <c r="S171" s="308"/>
      <c r="T171" s="308"/>
      <c r="U171" s="308"/>
      <c r="V171" s="308"/>
      <c r="W171" s="308"/>
      <c r="X171" s="308"/>
      <c r="Y171" s="308">
        <v>168</v>
      </c>
      <c r="Z171" s="309"/>
      <c r="AA171" s="308"/>
      <c r="AB171" s="165"/>
      <c r="AC171" s="165"/>
      <c r="AD171" s="165"/>
    </row>
    <row r="172" spans="10:30" s="307" customFormat="1" x14ac:dyDescent="0.25">
      <c r="J172" s="308"/>
      <c r="K172" s="308"/>
      <c r="L172" s="308"/>
      <c r="M172" s="308"/>
      <c r="N172" s="308"/>
      <c r="O172" s="308"/>
      <c r="P172" s="308"/>
      <c r="Q172" s="308"/>
      <c r="R172" s="308"/>
      <c r="S172" s="308"/>
      <c r="T172" s="308"/>
      <c r="U172" s="308"/>
      <c r="V172" s="308"/>
      <c r="W172" s="308"/>
      <c r="X172" s="308"/>
      <c r="Y172" s="308">
        <v>169</v>
      </c>
      <c r="Z172" s="309"/>
      <c r="AA172" s="308"/>
      <c r="AB172" s="165"/>
      <c r="AC172" s="165"/>
      <c r="AD172" s="165"/>
    </row>
    <row r="173" spans="10:30" s="307" customFormat="1" x14ac:dyDescent="0.25">
      <c r="J173" s="308"/>
      <c r="K173" s="308"/>
      <c r="L173" s="308"/>
      <c r="M173" s="308"/>
      <c r="N173" s="308"/>
      <c r="O173" s="308"/>
      <c r="P173" s="308"/>
      <c r="Q173" s="308"/>
      <c r="R173" s="308"/>
      <c r="S173" s="308"/>
      <c r="T173" s="308"/>
      <c r="U173" s="308"/>
      <c r="V173" s="308"/>
      <c r="W173" s="308"/>
      <c r="X173" s="308"/>
      <c r="Y173" s="308">
        <v>170</v>
      </c>
      <c r="Z173" s="309"/>
      <c r="AA173" s="308"/>
      <c r="AB173" s="165"/>
      <c r="AC173" s="165"/>
      <c r="AD173" s="165"/>
    </row>
    <row r="174" spans="10:30" s="307" customFormat="1" x14ac:dyDescent="0.25">
      <c r="J174" s="308"/>
      <c r="K174" s="308"/>
      <c r="L174" s="308"/>
      <c r="M174" s="308"/>
      <c r="N174" s="308"/>
      <c r="O174" s="308"/>
      <c r="P174" s="308"/>
      <c r="Q174" s="308"/>
      <c r="R174" s="308"/>
      <c r="S174" s="308"/>
      <c r="T174" s="308"/>
      <c r="U174" s="308"/>
      <c r="V174" s="308"/>
      <c r="W174" s="308"/>
      <c r="X174" s="308"/>
      <c r="Y174" s="308">
        <v>171</v>
      </c>
      <c r="Z174" s="309"/>
      <c r="AA174" s="308"/>
      <c r="AB174" s="165"/>
      <c r="AC174" s="165"/>
      <c r="AD174" s="165"/>
    </row>
    <row r="175" spans="10:30" s="307" customFormat="1" x14ac:dyDescent="0.25">
      <c r="J175" s="308"/>
      <c r="K175" s="308"/>
      <c r="L175" s="308"/>
      <c r="M175" s="308"/>
      <c r="N175" s="308"/>
      <c r="O175" s="308"/>
      <c r="P175" s="308"/>
      <c r="Q175" s="308"/>
      <c r="R175" s="308"/>
      <c r="S175" s="308"/>
      <c r="T175" s="308"/>
      <c r="U175" s="308"/>
      <c r="V175" s="308"/>
      <c r="W175" s="308"/>
      <c r="X175" s="308"/>
      <c r="Y175" s="308">
        <v>172</v>
      </c>
      <c r="Z175" s="309"/>
      <c r="AA175" s="308"/>
      <c r="AB175" s="165"/>
      <c r="AC175" s="165"/>
      <c r="AD175" s="165"/>
    </row>
    <row r="176" spans="10:30" s="307" customFormat="1" x14ac:dyDescent="0.25">
      <c r="J176" s="308"/>
      <c r="K176" s="308"/>
      <c r="L176" s="308"/>
      <c r="M176" s="308"/>
      <c r="N176" s="308"/>
      <c r="O176" s="308"/>
      <c r="P176" s="308"/>
      <c r="Q176" s="308"/>
      <c r="R176" s="308"/>
      <c r="S176" s="308"/>
      <c r="T176" s="308"/>
      <c r="U176" s="308"/>
      <c r="V176" s="308"/>
      <c r="W176" s="308"/>
      <c r="X176" s="308"/>
      <c r="Y176" s="308">
        <v>173</v>
      </c>
      <c r="Z176" s="309"/>
      <c r="AA176" s="308"/>
      <c r="AB176" s="165"/>
      <c r="AC176" s="165"/>
      <c r="AD176" s="165"/>
    </row>
    <row r="177" spans="10:30" s="307" customFormat="1" x14ac:dyDescent="0.25">
      <c r="J177" s="308"/>
      <c r="K177" s="308"/>
      <c r="L177" s="308"/>
      <c r="M177" s="308"/>
      <c r="N177" s="308"/>
      <c r="O177" s="308"/>
      <c r="P177" s="308"/>
      <c r="Q177" s="308"/>
      <c r="R177" s="308"/>
      <c r="S177" s="308"/>
      <c r="T177" s="308"/>
      <c r="U177" s="308"/>
      <c r="V177" s="308"/>
      <c r="W177" s="308"/>
      <c r="X177" s="308"/>
      <c r="Y177" s="308">
        <v>174</v>
      </c>
      <c r="Z177" s="309"/>
      <c r="AA177" s="308"/>
      <c r="AB177" s="165"/>
      <c r="AC177" s="165"/>
      <c r="AD177" s="165"/>
    </row>
    <row r="178" spans="10:30" s="307" customFormat="1" x14ac:dyDescent="0.25">
      <c r="J178" s="308"/>
      <c r="K178" s="308"/>
      <c r="L178" s="308"/>
      <c r="M178" s="308"/>
      <c r="N178" s="308"/>
      <c r="O178" s="308"/>
      <c r="P178" s="308"/>
      <c r="Q178" s="308"/>
      <c r="R178" s="308"/>
      <c r="S178" s="308"/>
      <c r="T178" s="308"/>
      <c r="U178" s="308"/>
      <c r="V178" s="308"/>
      <c r="W178" s="308"/>
      <c r="X178" s="308"/>
      <c r="Y178" s="308">
        <v>175</v>
      </c>
      <c r="Z178" s="309"/>
      <c r="AA178" s="308"/>
      <c r="AB178" s="165"/>
      <c r="AC178" s="165"/>
      <c r="AD178" s="165"/>
    </row>
    <row r="179" spans="10:30" s="307" customFormat="1" x14ac:dyDescent="0.25">
      <c r="J179" s="308"/>
      <c r="K179" s="308"/>
      <c r="L179" s="308"/>
      <c r="M179" s="308"/>
      <c r="N179" s="308"/>
      <c r="O179" s="308"/>
      <c r="P179" s="308"/>
      <c r="Q179" s="308"/>
      <c r="R179" s="308"/>
      <c r="S179" s="308"/>
      <c r="T179" s="308"/>
      <c r="U179" s="308"/>
      <c r="V179" s="308"/>
      <c r="W179" s="308"/>
      <c r="X179" s="308"/>
      <c r="Y179" s="308">
        <v>176</v>
      </c>
      <c r="Z179" s="309"/>
      <c r="AA179" s="308"/>
      <c r="AB179" s="165"/>
      <c r="AC179" s="165"/>
      <c r="AD179" s="165"/>
    </row>
    <row r="180" spans="10:30" s="307" customFormat="1" x14ac:dyDescent="0.25">
      <c r="J180" s="308"/>
      <c r="K180" s="308"/>
      <c r="L180" s="308"/>
      <c r="M180" s="308"/>
      <c r="N180" s="308"/>
      <c r="O180" s="308"/>
      <c r="P180" s="308"/>
      <c r="Q180" s="308"/>
      <c r="R180" s="308"/>
      <c r="S180" s="308"/>
      <c r="T180" s="308"/>
      <c r="U180" s="308"/>
      <c r="V180" s="308"/>
      <c r="W180" s="308"/>
      <c r="X180" s="308"/>
      <c r="Y180" s="308">
        <v>177</v>
      </c>
      <c r="Z180" s="309"/>
      <c r="AA180" s="308"/>
      <c r="AB180" s="165"/>
      <c r="AC180" s="165"/>
      <c r="AD180" s="165"/>
    </row>
    <row r="181" spans="10:30" s="307" customFormat="1" x14ac:dyDescent="0.25">
      <c r="J181" s="308"/>
      <c r="K181" s="308"/>
      <c r="L181" s="308"/>
      <c r="M181" s="308"/>
      <c r="N181" s="308"/>
      <c r="O181" s="308"/>
      <c r="P181" s="308"/>
      <c r="Q181" s="308"/>
      <c r="R181" s="308"/>
      <c r="S181" s="308"/>
      <c r="T181" s="308"/>
      <c r="U181" s="308"/>
      <c r="V181" s="308"/>
      <c r="W181" s="308"/>
      <c r="X181" s="308"/>
      <c r="Y181" s="308">
        <v>178</v>
      </c>
      <c r="Z181" s="309"/>
      <c r="AA181" s="308"/>
      <c r="AB181" s="165"/>
      <c r="AC181" s="165"/>
      <c r="AD181" s="165"/>
    </row>
    <row r="182" spans="10:30" s="307" customFormat="1" x14ac:dyDescent="0.25">
      <c r="J182" s="308"/>
      <c r="K182" s="308"/>
      <c r="L182" s="308"/>
      <c r="M182" s="308"/>
      <c r="N182" s="308"/>
      <c r="O182" s="308"/>
      <c r="P182" s="308"/>
      <c r="Q182" s="308"/>
      <c r="R182" s="308"/>
      <c r="S182" s="308"/>
      <c r="T182" s="308"/>
      <c r="U182" s="308"/>
      <c r="V182" s="308"/>
      <c r="W182" s="308"/>
      <c r="X182" s="308"/>
      <c r="Y182" s="308">
        <v>179</v>
      </c>
      <c r="Z182" s="309"/>
      <c r="AA182" s="308"/>
      <c r="AB182" s="165"/>
      <c r="AC182" s="165"/>
      <c r="AD182" s="165"/>
    </row>
    <row r="183" spans="10:30" s="307" customFormat="1" x14ac:dyDescent="0.25">
      <c r="J183" s="308"/>
      <c r="K183" s="308"/>
      <c r="L183" s="308"/>
      <c r="M183" s="308"/>
      <c r="N183" s="308"/>
      <c r="O183" s="308"/>
      <c r="P183" s="308"/>
      <c r="Q183" s="308"/>
      <c r="R183" s="308"/>
      <c r="S183" s="308"/>
      <c r="T183" s="308"/>
      <c r="U183" s="308"/>
      <c r="V183" s="308"/>
      <c r="W183" s="308"/>
      <c r="X183" s="308"/>
      <c r="Y183" s="308">
        <v>180</v>
      </c>
      <c r="Z183" s="309"/>
      <c r="AA183" s="308"/>
      <c r="AB183" s="165"/>
      <c r="AC183" s="165"/>
      <c r="AD183" s="165"/>
    </row>
    <row r="184" spans="10:30" s="307" customFormat="1" x14ac:dyDescent="0.25">
      <c r="J184" s="308"/>
      <c r="K184" s="308"/>
      <c r="L184" s="308"/>
      <c r="M184" s="308"/>
      <c r="N184" s="308"/>
      <c r="O184" s="308"/>
      <c r="P184" s="308"/>
      <c r="Q184" s="308"/>
      <c r="R184" s="308"/>
      <c r="S184" s="308"/>
      <c r="T184" s="308"/>
      <c r="U184" s="308"/>
      <c r="V184" s="308"/>
      <c r="W184" s="308"/>
      <c r="X184" s="308"/>
      <c r="Y184" s="308">
        <v>181</v>
      </c>
      <c r="Z184" s="309"/>
      <c r="AA184" s="308"/>
      <c r="AB184" s="165"/>
      <c r="AC184" s="165"/>
      <c r="AD184" s="165"/>
    </row>
    <row r="185" spans="10:30" s="307" customFormat="1" x14ac:dyDescent="0.25">
      <c r="J185" s="308"/>
      <c r="K185" s="308"/>
      <c r="L185" s="308"/>
      <c r="M185" s="308"/>
      <c r="N185" s="308"/>
      <c r="O185" s="308"/>
      <c r="P185" s="308"/>
      <c r="Q185" s="308"/>
      <c r="R185" s="308"/>
      <c r="S185" s="308"/>
      <c r="T185" s="308"/>
      <c r="U185" s="308"/>
      <c r="V185" s="308"/>
      <c r="W185" s="308"/>
      <c r="X185" s="308"/>
      <c r="Y185" s="308">
        <v>182</v>
      </c>
      <c r="Z185" s="309"/>
      <c r="AA185" s="308"/>
      <c r="AB185" s="165"/>
      <c r="AC185" s="165"/>
      <c r="AD185" s="165"/>
    </row>
    <row r="186" spans="10:30" s="307" customFormat="1" x14ac:dyDescent="0.25">
      <c r="J186" s="308"/>
      <c r="K186" s="308"/>
      <c r="L186" s="308"/>
      <c r="M186" s="308"/>
      <c r="N186" s="308"/>
      <c r="O186" s="308"/>
      <c r="P186" s="308"/>
      <c r="Q186" s="308"/>
      <c r="R186" s="308"/>
      <c r="S186" s="308"/>
      <c r="T186" s="308"/>
      <c r="U186" s="308"/>
      <c r="V186" s="308"/>
      <c r="W186" s="308"/>
      <c r="X186" s="308"/>
      <c r="Y186" s="308">
        <v>183</v>
      </c>
      <c r="Z186" s="309"/>
      <c r="AA186" s="308"/>
      <c r="AB186" s="165"/>
      <c r="AC186" s="165"/>
      <c r="AD186" s="165"/>
    </row>
    <row r="187" spans="10:30" s="307" customFormat="1" x14ac:dyDescent="0.25">
      <c r="J187" s="308"/>
      <c r="K187" s="308"/>
      <c r="L187" s="308"/>
      <c r="M187" s="308"/>
      <c r="N187" s="308"/>
      <c r="O187" s="308"/>
      <c r="P187" s="308"/>
      <c r="Q187" s="308"/>
      <c r="R187" s="308"/>
      <c r="S187" s="308"/>
      <c r="T187" s="308"/>
      <c r="U187" s="308"/>
      <c r="V187" s="308"/>
      <c r="W187" s="308"/>
      <c r="X187" s="308"/>
      <c r="Y187" s="308">
        <v>184</v>
      </c>
      <c r="Z187" s="309"/>
      <c r="AA187" s="308"/>
      <c r="AB187" s="165"/>
      <c r="AC187" s="165"/>
      <c r="AD187" s="165"/>
    </row>
    <row r="188" spans="10:30" s="307" customFormat="1" x14ac:dyDescent="0.25">
      <c r="J188" s="308"/>
      <c r="K188" s="308"/>
      <c r="L188" s="308"/>
      <c r="M188" s="308"/>
      <c r="N188" s="308"/>
      <c r="O188" s="308"/>
      <c r="P188" s="308"/>
      <c r="Q188" s="308"/>
      <c r="R188" s="308"/>
      <c r="S188" s="308"/>
      <c r="T188" s="308"/>
      <c r="U188" s="308"/>
      <c r="V188" s="308"/>
      <c r="W188" s="308"/>
      <c r="X188" s="308"/>
      <c r="Y188" s="308">
        <v>185</v>
      </c>
      <c r="Z188" s="309"/>
      <c r="AA188" s="308"/>
      <c r="AB188" s="165"/>
      <c r="AC188" s="165"/>
      <c r="AD188" s="165"/>
    </row>
    <row r="189" spans="10:30" s="307" customFormat="1" x14ac:dyDescent="0.25">
      <c r="J189" s="308"/>
      <c r="K189" s="308"/>
      <c r="L189" s="308"/>
      <c r="M189" s="308"/>
      <c r="N189" s="308"/>
      <c r="O189" s="308"/>
      <c r="P189" s="308"/>
      <c r="Q189" s="308"/>
      <c r="R189" s="308"/>
      <c r="S189" s="308"/>
      <c r="T189" s="308"/>
      <c r="U189" s="308"/>
      <c r="V189" s="308"/>
      <c r="W189" s="308"/>
      <c r="X189" s="308"/>
      <c r="Y189" s="308">
        <v>186</v>
      </c>
      <c r="Z189" s="309"/>
      <c r="AA189" s="308"/>
      <c r="AB189" s="165"/>
      <c r="AC189" s="165"/>
      <c r="AD189" s="165"/>
    </row>
    <row r="190" spans="10:30" s="307" customFormat="1" x14ac:dyDescent="0.25">
      <c r="J190" s="308"/>
      <c r="K190" s="308"/>
      <c r="L190" s="308"/>
      <c r="M190" s="308"/>
      <c r="N190" s="308"/>
      <c r="O190" s="308"/>
      <c r="P190" s="308"/>
      <c r="Q190" s="308"/>
      <c r="R190" s="308"/>
      <c r="S190" s="308"/>
      <c r="T190" s="308"/>
      <c r="U190" s="308"/>
      <c r="V190" s="308"/>
      <c r="W190" s="308"/>
      <c r="X190" s="308"/>
      <c r="Y190" s="308">
        <v>187</v>
      </c>
      <c r="Z190" s="309"/>
      <c r="AA190" s="308"/>
      <c r="AB190" s="165"/>
      <c r="AC190" s="165"/>
      <c r="AD190" s="165"/>
    </row>
    <row r="191" spans="10:30" s="307" customFormat="1" x14ac:dyDescent="0.25">
      <c r="J191" s="308"/>
      <c r="K191" s="308"/>
      <c r="L191" s="308"/>
      <c r="M191" s="308"/>
      <c r="N191" s="308"/>
      <c r="O191" s="308"/>
      <c r="P191" s="308"/>
      <c r="Q191" s="308"/>
      <c r="R191" s="308"/>
      <c r="S191" s="308"/>
      <c r="T191" s="308"/>
      <c r="U191" s="308"/>
      <c r="V191" s="308"/>
      <c r="W191" s="308"/>
      <c r="X191" s="308"/>
      <c r="Y191" s="308">
        <v>188</v>
      </c>
      <c r="Z191" s="309"/>
      <c r="AA191" s="308"/>
      <c r="AB191" s="165"/>
      <c r="AC191" s="165"/>
      <c r="AD191" s="165"/>
    </row>
    <row r="192" spans="10:30" s="307" customFormat="1" x14ac:dyDescent="0.25">
      <c r="J192" s="308"/>
      <c r="K192" s="308"/>
      <c r="L192" s="308"/>
      <c r="M192" s="308"/>
      <c r="N192" s="308"/>
      <c r="O192" s="308"/>
      <c r="P192" s="308"/>
      <c r="Q192" s="308"/>
      <c r="R192" s="308"/>
      <c r="S192" s="308"/>
      <c r="T192" s="308"/>
      <c r="U192" s="308"/>
      <c r="V192" s="308"/>
      <c r="W192" s="308"/>
      <c r="X192" s="308"/>
      <c r="Y192" s="308">
        <v>189</v>
      </c>
      <c r="Z192" s="309"/>
      <c r="AA192" s="308"/>
      <c r="AB192" s="165"/>
      <c r="AC192" s="165"/>
      <c r="AD192" s="165"/>
    </row>
    <row r="193" spans="10:30" s="307" customFormat="1" x14ac:dyDescent="0.25">
      <c r="J193" s="308"/>
      <c r="K193" s="308"/>
      <c r="L193" s="308"/>
      <c r="M193" s="308"/>
      <c r="N193" s="308"/>
      <c r="O193" s="308"/>
      <c r="P193" s="308"/>
      <c r="Q193" s="308"/>
      <c r="R193" s="308"/>
      <c r="S193" s="308"/>
      <c r="T193" s="308"/>
      <c r="U193" s="308"/>
      <c r="V193" s="308"/>
      <c r="W193" s="308"/>
      <c r="X193" s="308"/>
      <c r="Y193" s="308">
        <v>190</v>
      </c>
      <c r="Z193" s="309"/>
      <c r="AA193" s="308"/>
      <c r="AB193" s="165"/>
      <c r="AC193" s="165"/>
      <c r="AD193" s="165"/>
    </row>
    <row r="194" spans="10:30" s="307" customFormat="1" x14ac:dyDescent="0.25">
      <c r="J194" s="308"/>
      <c r="K194" s="308"/>
      <c r="L194" s="308"/>
      <c r="M194" s="308"/>
      <c r="N194" s="308"/>
      <c r="O194" s="308"/>
      <c r="P194" s="308"/>
      <c r="Q194" s="308"/>
      <c r="R194" s="308"/>
      <c r="S194" s="308"/>
      <c r="T194" s="308"/>
      <c r="U194" s="308"/>
      <c r="V194" s="308"/>
      <c r="W194" s="308"/>
      <c r="X194" s="308"/>
      <c r="Y194" s="308">
        <v>191</v>
      </c>
      <c r="Z194" s="309"/>
      <c r="AA194" s="308"/>
      <c r="AB194" s="165"/>
      <c r="AC194" s="165"/>
      <c r="AD194" s="165"/>
    </row>
    <row r="195" spans="10:30" s="307" customFormat="1" x14ac:dyDescent="0.25">
      <c r="J195" s="308"/>
      <c r="K195" s="308"/>
      <c r="L195" s="308"/>
      <c r="M195" s="308"/>
      <c r="N195" s="308"/>
      <c r="O195" s="308"/>
      <c r="P195" s="308"/>
      <c r="Q195" s="308"/>
      <c r="R195" s="308"/>
      <c r="S195" s="308"/>
      <c r="T195" s="308"/>
      <c r="U195" s="308"/>
      <c r="V195" s="308"/>
      <c r="W195" s="308"/>
      <c r="X195" s="308"/>
      <c r="Y195" s="308">
        <v>192</v>
      </c>
      <c r="Z195" s="309"/>
      <c r="AA195" s="308"/>
      <c r="AB195" s="165"/>
      <c r="AC195" s="165"/>
      <c r="AD195" s="165"/>
    </row>
    <row r="196" spans="10:30" s="307" customFormat="1" x14ac:dyDescent="0.25">
      <c r="J196" s="308"/>
      <c r="K196" s="308"/>
      <c r="L196" s="308"/>
      <c r="M196" s="308"/>
      <c r="N196" s="308"/>
      <c r="O196" s="308"/>
      <c r="P196" s="308"/>
      <c r="Q196" s="308"/>
      <c r="R196" s="308"/>
      <c r="S196" s="308"/>
      <c r="T196" s="308"/>
      <c r="U196" s="308"/>
      <c r="V196" s="308"/>
      <c r="W196" s="308"/>
      <c r="X196" s="308"/>
      <c r="Y196" s="308">
        <v>193</v>
      </c>
      <c r="Z196" s="309"/>
      <c r="AA196" s="308"/>
      <c r="AB196" s="165"/>
      <c r="AC196" s="165"/>
      <c r="AD196" s="165"/>
    </row>
    <row r="197" spans="10:30" s="307" customFormat="1" x14ac:dyDescent="0.25">
      <c r="J197" s="308"/>
      <c r="K197" s="308"/>
      <c r="L197" s="308"/>
      <c r="M197" s="308"/>
      <c r="N197" s="308"/>
      <c r="O197" s="308"/>
      <c r="P197" s="308"/>
      <c r="Q197" s="308"/>
      <c r="R197" s="308"/>
      <c r="S197" s="308"/>
      <c r="T197" s="308"/>
      <c r="U197" s="308"/>
      <c r="V197" s="308"/>
      <c r="W197" s="308"/>
      <c r="X197" s="308"/>
      <c r="Y197" s="308">
        <v>194</v>
      </c>
      <c r="Z197" s="309"/>
      <c r="AA197" s="308"/>
      <c r="AB197" s="165"/>
      <c r="AC197" s="165"/>
      <c r="AD197" s="165"/>
    </row>
    <row r="198" spans="10:30" s="307" customFormat="1" x14ac:dyDescent="0.25">
      <c r="J198" s="308"/>
      <c r="K198" s="308"/>
      <c r="L198" s="308"/>
      <c r="M198" s="308"/>
      <c r="N198" s="308"/>
      <c r="O198" s="308"/>
      <c r="P198" s="308"/>
      <c r="Q198" s="308"/>
      <c r="R198" s="308"/>
      <c r="S198" s="308"/>
      <c r="T198" s="308"/>
      <c r="U198" s="308"/>
      <c r="V198" s="308"/>
      <c r="W198" s="308"/>
      <c r="X198" s="308"/>
      <c r="Y198" s="308">
        <v>195</v>
      </c>
      <c r="Z198" s="309"/>
      <c r="AA198" s="308"/>
      <c r="AB198" s="165"/>
      <c r="AC198" s="165"/>
      <c r="AD198" s="165"/>
    </row>
    <row r="199" spans="10:30" s="307" customFormat="1" x14ac:dyDescent="0.25">
      <c r="J199" s="308"/>
      <c r="K199" s="308"/>
      <c r="L199" s="308"/>
      <c r="M199" s="308"/>
      <c r="N199" s="308"/>
      <c r="O199" s="308"/>
      <c r="P199" s="308"/>
      <c r="Q199" s="308"/>
      <c r="R199" s="308"/>
      <c r="S199" s="308"/>
      <c r="T199" s="308"/>
      <c r="U199" s="308"/>
      <c r="V199" s="308"/>
      <c r="W199" s="308"/>
      <c r="X199" s="308"/>
      <c r="Y199" s="308">
        <v>196</v>
      </c>
      <c r="Z199" s="309"/>
      <c r="AA199" s="308"/>
      <c r="AB199" s="165"/>
      <c r="AC199" s="165"/>
      <c r="AD199" s="165"/>
    </row>
    <row r="200" spans="10:30" s="307" customFormat="1" x14ac:dyDescent="0.25">
      <c r="J200" s="308"/>
      <c r="K200" s="308"/>
      <c r="L200" s="308"/>
      <c r="M200" s="308"/>
      <c r="N200" s="308"/>
      <c r="O200" s="308"/>
      <c r="P200" s="308"/>
      <c r="Q200" s="308"/>
      <c r="R200" s="308"/>
      <c r="S200" s="308"/>
      <c r="T200" s="308"/>
      <c r="U200" s="308"/>
      <c r="V200" s="308"/>
      <c r="W200" s="308"/>
      <c r="X200" s="308"/>
      <c r="Y200" s="308">
        <v>197</v>
      </c>
      <c r="Z200" s="309"/>
      <c r="AA200" s="308"/>
      <c r="AB200" s="165"/>
      <c r="AC200" s="165"/>
      <c r="AD200" s="165"/>
    </row>
    <row r="201" spans="10:30" s="307" customFormat="1" x14ac:dyDescent="0.25">
      <c r="J201" s="308"/>
      <c r="K201" s="308"/>
      <c r="L201" s="308"/>
      <c r="M201" s="308"/>
      <c r="N201" s="308"/>
      <c r="O201" s="308"/>
      <c r="P201" s="308"/>
      <c r="Q201" s="308"/>
      <c r="R201" s="308"/>
      <c r="S201" s="308"/>
      <c r="T201" s="308"/>
      <c r="U201" s="308"/>
      <c r="V201" s="308"/>
      <c r="W201" s="308"/>
      <c r="X201" s="308"/>
      <c r="Y201" s="308">
        <v>198</v>
      </c>
      <c r="Z201" s="309"/>
      <c r="AA201" s="308"/>
      <c r="AB201" s="165"/>
      <c r="AC201" s="165"/>
      <c r="AD201" s="165"/>
    </row>
    <row r="202" spans="10:30" s="307" customFormat="1" x14ac:dyDescent="0.25">
      <c r="J202" s="308"/>
      <c r="K202" s="308"/>
      <c r="L202" s="308"/>
      <c r="M202" s="308"/>
      <c r="N202" s="308"/>
      <c r="O202" s="308"/>
      <c r="P202" s="308"/>
      <c r="Q202" s="308"/>
      <c r="R202" s="308"/>
      <c r="S202" s="308"/>
      <c r="T202" s="308"/>
      <c r="U202" s="308"/>
      <c r="V202" s="308"/>
      <c r="W202" s="308"/>
      <c r="X202" s="308"/>
      <c r="Y202" s="308">
        <v>199</v>
      </c>
      <c r="Z202" s="309"/>
      <c r="AA202" s="308"/>
      <c r="AB202" s="165"/>
      <c r="AC202" s="165"/>
      <c r="AD202" s="165"/>
    </row>
    <row r="203" spans="10:30" s="307" customFormat="1" x14ac:dyDescent="0.25">
      <c r="J203" s="308"/>
      <c r="K203" s="308"/>
      <c r="L203" s="308"/>
      <c r="M203" s="308"/>
      <c r="N203" s="308"/>
      <c r="O203" s="308"/>
      <c r="P203" s="308"/>
      <c r="Q203" s="308"/>
      <c r="R203" s="308"/>
      <c r="S203" s="308"/>
      <c r="T203" s="308"/>
      <c r="U203" s="308"/>
      <c r="V203" s="308"/>
      <c r="W203" s="308"/>
      <c r="X203" s="308"/>
      <c r="Y203" s="308">
        <v>200</v>
      </c>
      <c r="Z203" s="309"/>
      <c r="AA203" s="308"/>
      <c r="AB203" s="165"/>
      <c r="AC203" s="165"/>
      <c r="AD203" s="165"/>
    </row>
    <row r="204" spans="10:30" s="307" customFormat="1" x14ac:dyDescent="0.25">
      <c r="J204" s="308"/>
      <c r="K204" s="308"/>
      <c r="L204" s="308"/>
      <c r="M204" s="308"/>
      <c r="N204" s="308"/>
      <c r="O204" s="308"/>
      <c r="P204" s="308"/>
      <c r="Q204" s="308"/>
      <c r="R204" s="308"/>
      <c r="S204" s="308"/>
      <c r="T204" s="308"/>
      <c r="U204" s="308"/>
      <c r="V204" s="308"/>
      <c r="W204" s="308"/>
      <c r="X204" s="308"/>
      <c r="Y204" s="308">
        <v>201</v>
      </c>
      <c r="Z204" s="309"/>
      <c r="AA204" s="308"/>
      <c r="AB204" s="165"/>
      <c r="AC204" s="165"/>
      <c r="AD204" s="165"/>
    </row>
    <row r="205" spans="10:30" s="307" customFormat="1" x14ac:dyDescent="0.25">
      <c r="J205" s="308"/>
      <c r="K205" s="308"/>
      <c r="L205" s="308"/>
      <c r="M205" s="308"/>
      <c r="N205" s="308"/>
      <c r="O205" s="308"/>
      <c r="P205" s="308"/>
      <c r="Q205" s="308"/>
      <c r="R205" s="308"/>
      <c r="S205" s="308"/>
      <c r="T205" s="308"/>
      <c r="U205" s="308"/>
      <c r="V205" s="308"/>
      <c r="W205" s="308"/>
      <c r="X205" s="308"/>
      <c r="Y205" s="308">
        <v>202</v>
      </c>
      <c r="Z205" s="309"/>
      <c r="AA205" s="308"/>
      <c r="AB205" s="165"/>
      <c r="AC205" s="165"/>
      <c r="AD205" s="165"/>
    </row>
    <row r="206" spans="10:30" s="307" customFormat="1" x14ac:dyDescent="0.25">
      <c r="J206" s="308"/>
      <c r="K206" s="308"/>
      <c r="L206" s="308"/>
      <c r="M206" s="308"/>
      <c r="N206" s="308"/>
      <c r="O206" s="308"/>
      <c r="P206" s="308"/>
      <c r="Q206" s="308"/>
      <c r="R206" s="308"/>
      <c r="S206" s="308"/>
      <c r="T206" s="308"/>
      <c r="U206" s="308"/>
      <c r="V206" s="308"/>
      <c r="W206" s="308"/>
      <c r="X206" s="308"/>
      <c r="Y206" s="308">
        <v>203</v>
      </c>
      <c r="Z206" s="309"/>
      <c r="AA206" s="308"/>
      <c r="AB206" s="165"/>
      <c r="AC206" s="165"/>
      <c r="AD206" s="165"/>
    </row>
    <row r="207" spans="10:30" s="307" customFormat="1" x14ac:dyDescent="0.25">
      <c r="J207" s="308"/>
      <c r="K207" s="308"/>
      <c r="L207" s="308"/>
      <c r="M207" s="308"/>
      <c r="N207" s="308"/>
      <c r="O207" s="308"/>
      <c r="P207" s="308"/>
      <c r="Q207" s="308"/>
      <c r="R207" s="308"/>
      <c r="S207" s="308"/>
      <c r="T207" s="308"/>
      <c r="U207" s="308"/>
      <c r="V207" s="308"/>
      <c r="W207" s="308"/>
      <c r="X207" s="308"/>
      <c r="Y207" s="308">
        <v>204</v>
      </c>
      <c r="Z207" s="309"/>
      <c r="AA207" s="308"/>
      <c r="AB207" s="165"/>
      <c r="AC207" s="165"/>
      <c r="AD207" s="165"/>
    </row>
    <row r="208" spans="10:30" s="307" customFormat="1" x14ac:dyDescent="0.25">
      <c r="J208" s="308"/>
      <c r="K208" s="308"/>
      <c r="L208" s="308"/>
      <c r="M208" s="308"/>
      <c r="N208" s="308"/>
      <c r="O208" s="308"/>
      <c r="P208" s="308"/>
      <c r="Q208" s="308"/>
      <c r="R208" s="308"/>
      <c r="S208" s="308"/>
      <c r="T208" s="308"/>
      <c r="U208" s="308"/>
      <c r="V208" s="308"/>
      <c r="W208" s="308"/>
      <c r="X208" s="308"/>
      <c r="Y208" s="308">
        <v>205</v>
      </c>
      <c r="Z208" s="309"/>
      <c r="AA208" s="308"/>
      <c r="AB208" s="165"/>
      <c r="AC208" s="165"/>
      <c r="AD208" s="165"/>
    </row>
    <row r="209" spans="10:30" s="307" customFormat="1" x14ac:dyDescent="0.25">
      <c r="J209" s="308"/>
      <c r="K209" s="308"/>
      <c r="L209" s="308"/>
      <c r="M209" s="308"/>
      <c r="N209" s="308"/>
      <c r="O209" s="308"/>
      <c r="P209" s="308"/>
      <c r="Q209" s="308"/>
      <c r="R209" s="308"/>
      <c r="S209" s="308"/>
      <c r="T209" s="308"/>
      <c r="U209" s="308"/>
      <c r="V209" s="308"/>
      <c r="W209" s="308"/>
      <c r="X209" s="308"/>
      <c r="Y209" s="308">
        <v>206</v>
      </c>
      <c r="Z209" s="309"/>
      <c r="AA209" s="308"/>
      <c r="AB209" s="165"/>
      <c r="AC209" s="165"/>
      <c r="AD209" s="165"/>
    </row>
    <row r="210" spans="10:30" s="307" customFormat="1" x14ac:dyDescent="0.25">
      <c r="J210" s="308"/>
      <c r="K210" s="308"/>
      <c r="L210" s="308"/>
      <c r="M210" s="308"/>
      <c r="N210" s="308"/>
      <c r="O210" s="308"/>
      <c r="P210" s="308"/>
      <c r="Q210" s="308"/>
      <c r="R210" s="308"/>
      <c r="S210" s="308"/>
      <c r="T210" s="308"/>
      <c r="U210" s="308"/>
      <c r="V210" s="308"/>
      <c r="W210" s="308"/>
      <c r="X210" s="308"/>
      <c r="Y210" s="308">
        <v>207</v>
      </c>
      <c r="Z210" s="309"/>
      <c r="AA210" s="308"/>
      <c r="AB210" s="165"/>
      <c r="AC210" s="165"/>
      <c r="AD210" s="165"/>
    </row>
    <row r="211" spans="10:30" s="307" customFormat="1" x14ac:dyDescent="0.25">
      <c r="J211" s="308"/>
      <c r="K211" s="308"/>
      <c r="L211" s="308"/>
      <c r="M211" s="308"/>
      <c r="N211" s="308"/>
      <c r="O211" s="308"/>
      <c r="P211" s="308"/>
      <c r="Q211" s="308"/>
      <c r="R211" s="308"/>
      <c r="S211" s="308"/>
      <c r="T211" s="308"/>
      <c r="U211" s="308"/>
      <c r="V211" s="308"/>
      <c r="W211" s="308"/>
      <c r="X211" s="308"/>
      <c r="Y211" s="308">
        <v>208</v>
      </c>
      <c r="Z211" s="309"/>
      <c r="AA211" s="308"/>
      <c r="AB211" s="165"/>
      <c r="AC211" s="165"/>
      <c r="AD211" s="165"/>
    </row>
    <row r="212" spans="10:30" s="307" customFormat="1" x14ac:dyDescent="0.25">
      <c r="J212" s="308"/>
      <c r="K212" s="308"/>
      <c r="L212" s="308"/>
      <c r="M212" s="308"/>
      <c r="N212" s="308"/>
      <c r="O212" s="308"/>
      <c r="P212" s="308"/>
      <c r="Q212" s="308"/>
      <c r="R212" s="308"/>
      <c r="S212" s="308"/>
      <c r="T212" s="308"/>
      <c r="U212" s="308"/>
      <c r="V212" s="308"/>
      <c r="W212" s="308"/>
      <c r="X212" s="308"/>
      <c r="Y212" s="308">
        <v>209</v>
      </c>
      <c r="Z212" s="309"/>
      <c r="AA212" s="308"/>
      <c r="AB212" s="165"/>
      <c r="AC212" s="165"/>
      <c r="AD212" s="165"/>
    </row>
    <row r="213" spans="10:30" s="307" customFormat="1" x14ac:dyDescent="0.25">
      <c r="J213" s="308"/>
      <c r="K213" s="308"/>
      <c r="L213" s="308"/>
      <c r="M213" s="308"/>
      <c r="N213" s="308"/>
      <c r="O213" s="308"/>
      <c r="P213" s="308"/>
      <c r="Q213" s="308"/>
      <c r="R213" s="308"/>
      <c r="S213" s="308"/>
      <c r="T213" s="308"/>
      <c r="U213" s="308"/>
      <c r="V213" s="308"/>
      <c r="W213" s="308"/>
      <c r="X213" s="308"/>
      <c r="Y213" s="308">
        <v>210</v>
      </c>
      <c r="Z213" s="309"/>
      <c r="AA213" s="308"/>
      <c r="AB213" s="165"/>
      <c r="AC213" s="165"/>
      <c r="AD213" s="165"/>
    </row>
    <row r="214" spans="10:30" s="307" customFormat="1" x14ac:dyDescent="0.25">
      <c r="J214" s="308"/>
      <c r="K214" s="308"/>
      <c r="L214" s="308"/>
      <c r="M214" s="308"/>
      <c r="N214" s="308"/>
      <c r="O214" s="308"/>
      <c r="P214" s="308"/>
      <c r="Q214" s="308"/>
      <c r="R214" s="308"/>
      <c r="S214" s="308"/>
      <c r="T214" s="308"/>
      <c r="U214" s="308"/>
      <c r="V214" s="308"/>
      <c r="W214" s="308"/>
      <c r="X214" s="308"/>
      <c r="Y214" s="308">
        <v>211</v>
      </c>
      <c r="Z214" s="309"/>
      <c r="AA214" s="308"/>
      <c r="AB214" s="165"/>
      <c r="AC214" s="165"/>
      <c r="AD214" s="165"/>
    </row>
    <row r="215" spans="10:30" s="307" customFormat="1" x14ac:dyDescent="0.25">
      <c r="J215" s="308"/>
      <c r="K215" s="308"/>
      <c r="L215" s="308"/>
      <c r="M215" s="308"/>
      <c r="N215" s="308"/>
      <c r="O215" s="308"/>
      <c r="P215" s="308"/>
      <c r="Q215" s="308"/>
      <c r="R215" s="308"/>
      <c r="S215" s="308"/>
      <c r="T215" s="308"/>
      <c r="U215" s="308"/>
      <c r="V215" s="308"/>
      <c r="W215" s="308"/>
      <c r="X215" s="308"/>
      <c r="Y215" s="308">
        <v>212</v>
      </c>
      <c r="Z215" s="309"/>
      <c r="AA215" s="308"/>
      <c r="AB215" s="165"/>
      <c r="AC215" s="165"/>
      <c r="AD215" s="165"/>
    </row>
    <row r="216" spans="10:30" s="307" customFormat="1" x14ac:dyDescent="0.25">
      <c r="J216" s="308"/>
      <c r="K216" s="308"/>
      <c r="L216" s="308"/>
      <c r="M216" s="308"/>
      <c r="N216" s="308"/>
      <c r="O216" s="308"/>
      <c r="P216" s="308"/>
      <c r="Q216" s="308"/>
      <c r="R216" s="308"/>
      <c r="S216" s="308"/>
      <c r="T216" s="308"/>
      <c r="U216" s="308"/>
      <c r="V216" s="308"/>
      <c r="W216" s="308"/>
      <c r="X216" s="308"/>
      <c r="Y216" s="308">
        <v>213</v>
      </c>
      <c r="Z216" s="309"/>
      <c r="AA216" s="308"/>
      <c r="AB216" s="165"/>
      <c r="AC216" s="165"/>
      <c r="AD216" s="165"/>
    </row>
    <row r="217" spans="10:30" s="307" customFormat="1" x14ac:dyDescent="0.25">
      <c r="J217" s="308"/>
      <c r="K217" s="308"/>
      <c r="L217" s="308"/>
      <c r="M217" s="308"/>
      <c r="N217" s="308"/>
      <c r="O217" s="308"/>
      <c r="P217" s="308"/>
      <c r="Q217" s="308"/>
      <c r="R217" s="308"/>
      <c r="S217" s="308"/>
      <c r="T217" s="308"/>
      <c r="U217" s="308"/>
      <c r="V217" s="308"/>
      <c r="W217" s="308"/>
      <c r="X217" s="308"/>
      <c r="Y217" s="308">
        <v>214</v>
      </c>
      <c r="Z217" s="309"/>
      <c r="AA217" s="308"/>
      <c r="AB217" s="165"/>
      <c r="AC217" s="165"/>
      <c r="AD217" s="165"/>
    </row>
    <row r="218" spans="10:30" s="307" customFormat="1" x14ac:dyDescent="0.25">
      <c r="J218" s="308"/>
      <c r="K218" s="308"/>
      <c r="L218" s="308"/>
      <c r="M218" s="308"/>
      <c r="N218" s="308"/>
      <c r="O218" s="308"/>
      <c r="P218" s="308"/>
      <c r="Q218" s="308"/>
      <c r="R218" s="308"/>
      <c r="S218" s="308"/>
      <c r="T218" s="308"/>
      <c r="U218" s="308"/>
      <c r="V218" s="308"/>
      <c r="W218" s="308"/>
      <c r="X218" s="308"/>
      <c r="Y218" s="308">
        <v>215</v>
      </c>
      <c r="Z218" s="309"/>
      <c r="AA218" s="308"/>
      <c r="AB218" s="165"/>
      <c r="AC218" s="165"/>
      <c r="AD218" s="165"/>
    </row>
    <row r="219" spans="10:30" s="307" customFormat="1" x14ac:dyDescent="0.25">
      <c r="J219" s="308"/>
      <c r="K219" s="308"/>
      <c r="L219" s="308"/>
      <c r="M219" s="308"/>
      <c r="N219" s="308"/>
      <c r="O219" s="308"/>
      <c r="P219" s="308"/>
      <c r="Q219" s="308"/>
      <c r="R219" s="308"/>
      <c r="S219" s="308"/>
      <c r="T219" s="308"/>
      <c r="U219" s="308"/>
      <c r="V219" s="308"/>
      <c r="W219" s="308"/>
      <c r="X219" s="308"/>
      <c r="Y219" s="308">
        <v>216</v>
      </c>
      <c r="Z219" s="309"/>
      <c r="AA219" s="308"/>
      <c r="AB219" s="165"/>
      <c r="AC219" s="165"/>
      <c r="AD219" s="165"/>
    </row>
    <row r="220" spans="10:30" s="307" customFormat="1" x14ac:dyDescent="0.25">
      <c r="J220" s="308"/>
      <c r="K220" s="308"/>
      <c r="L220" s="308"/>
      <c r="M220" s="308"/>
      <c r="N220" s="308"/>
      <c r="O220" s="308"/>
      <c r="P220" s="308"/>
      <c r="Q220" s="308"/>
      <c r="R220" s="308"/>
      <c r="S220" s="308"/>
      <c r="T220" s="308"/>
      <c r="U220" s="308"/>
      <c r="V220" s="308"/>
      <c r="W220" s="308"/>
      <c r="X220" s="308"/>
      <c r="Y220" s="308">
        <v>217</v>
      </c>
      <c r="Z220" s="309"/>
      <c r="AA220" s="308"/>
      <c r="AB220" s="165"/>
      <c r="AC220" s="165"/>
      <c r="AD220" s="165"/>
    </row>
    <row r="221" spans="10:30" s="307" customFormat="1" x14ac:dyDescent="0.25">
      <c r="J221" s="308"/>
      <c r="K221" s="308"/>
      <c r="L221" s="308"/>
      <c r="M221" s="308"/>
      <c r="N221" s="308"/>
      <c r="O221" s="308"/>
      <c r="P221" s="308"/>
      <c r="Q221" s="308"/>
      <c r="R221" s="308"/>
      <c r="S221" s="308"/>
      <c r="T221" s="308"/>
      <c r="U221" s="308"/>
      <c r="V221" s="308"/>
      <c r="W221" s="308"/>
      <c r="X221" s="308"/>
      <c r="Y221" s="308">
        <v>218</v>
      </c>
      <c r="Z221" s="309"/>
      <c r="AA221" s="308"/>
      <c r="AB221" s="165"/>
      <c r="AC221" s="165"/>
      <c r="AD221" s="165"/>
    </row>
    <row r="222" spans="10:30" s="307" customFormat="1" x14ac:dyDescent="0.25">
      <c r="J222" s="308"/>
      <c r="K222" s="308"/>
      <c r="L222" s="308"/>
      <c r="M222" s="308"/>
      <c r="N222" s="308"/>
      <c r="O222" s="308"/>
      <c r="P222" s="308"/>
      <c r="Q222" s="308"/>
      <c r="R222" s="308"/>
      <c r="S222" s="308"/>
      <c r="T222" s="308"/>
      <c r="U222" s="308"/>
      <c r="V222" s="308"/>
      <c r="W222" s="308"/>
      <c r="X222" s="308"/>
      <c r="Y222" s="308">
        <v>219</v>
      </c>
      <c r="Z222" s="309"/>
      <c r="AA222" s="308"/>
      <c r="AB222" s="165"/>
      <c r="AC222" s="165"/>
      <c r="AD222" s="165"/>
    </row>
    <row r="223" spans="10:30" s="307" customFormat="1" x14ac:dyDescent="0.25">
      <c r="J223" s="308"/>
      <c r="K223" s="308"/>
      <c r="L223" s="308"/>
      <c r="M223" s="308"/>
      <c r="N223" s="308"/>
      <c r="O223" s="308"/>
      <c r="P223" s="308"/>
      <c r="Q223" s="308"/>
      <c r="R223" s="308"/>
      <c r="S223" s="308"/>
      <c r="T223" s="308"/>
      <c r="U223" s="308"/>
      <c r="V223" s="308"/>
      <c r="W223" s="308"/>
      <c r="X223" s="308"/>
      <c r="Y223" s="308">
        <v>220</v>
      </c>
      <c r="Z223" s="309"/>
      <c r="AA223" s="308"/>
      <c r="AB223" s="165"/>
      <c r="AC223" s="165"/>
      <c r="AD223" s="165"/>
    </row>
    <row r="224" spans="10:30" s="307" customFormat="1" x14ac:dyDescent="0.25">
      <c r="J224" s="308"/>
      <c r="K224" s="308"/>
      <c r="L224" s="308"/>
      <c r="M224" s="308"/>
      <c r="N224" s="308"/>
      <c r="O224" s="308"/>
      <c r="P224" s="308"/>
      <c r="Q224" s="308"/>
      <c r="R224" s="308"/>
      <c r="S224" s="308"/>
      <c r="T224" s="308"/>
      <c r="U224" s="308"/>
      <c r="V224" s="308"/>
      <c r="W224" s="308"/>
      <c r="X224" s="308"/>
      <c r="Y224" s="308">
        <v>221</v>
      </c>
      <c r="Z224" s="309"/>
      <c r="AA224" s="308"/>
      <c r="AB224" s="165"/>
      <c r="AC224" s="165"/>
      <c r="AD224" s="165"/>
    </row>
    <row r="225" spans="10:30" s="307" customFormat="1" x14ac:dyDescent="0.25">
      <c r="J225" s="308"/>
      <c r="K225" s="308"/>
      <c r="L225" s="308"/>
      <c r="M225" s="308"/>
      <c r="N225" s="308"/>
      <c r="O225" s="308"/>
      <c r="P225" s="308"/>
      <c r="Q225" s="308"/>
      <c r="R225" s="308"/>
      <c r="S225" s="308"/>
      <c r="T225" s="308"/>
      <c r="U225" s="308"/>
      <c r="V225" s="308"/>
      <c r="W225" s="308"/>
      <c r="X225" s="308"/>
      <c r="Y225" s="308">
        <v>222</v>
      </c>
      <c r="Z225" s="309"/>
      <c r="AA225" s="308"/>
      <c r="AB225" s="165"/>
      <c r="AC225" s="165"/>
      <c r="AD225" s="165"/>
    </row>
    <row r="226" spans="10:30" s="307" customFormat="1" x14ac:dyDescent="0.25">
      <c r="J226" s="308"/>
      <c r="K226" s="308"/>
      <c r="L226" s="308"/>
      <c r="M226" s="308"/>
      <c r="N226" s="308"/>
      <c r="O226" s="308"/>
      <c r="P226" s="308"/>
      <c r="Q226" s="308"/>
      <c r="R226" s="308"/>
      <c r="S226" s="308"/>
      <c r="T226" s="308"/>
      <c r="U226" s="308"/>
      <c r="V226" s="308"/>
      <c r="W226" s="308"/>
      <c r="X226" s="308"/>
      <c r="Y226" s="308">
        <v>223</v>
      </c>
      <c r="Z226" s="309"/>
      <c r="AA226" s="308"/>
      <c r="AB226" s="165"/>
      <c r="AC226" s="165"/>
      <c r="AD226" s="165"/>
    </row>
    <row r="227" spans="10:30" s="307" customFormat="1" x14ac:dyDescent="0.25">
      <c r="J227" s="308"/>
      <c r="K227" s="308"/>
      <c r="L227" s="308"/>
      <c r="M227" s="308"/>
      <c r="N227" s="308"/>
      <c r="O227" s="308"/>
      <c r="P227" s="308"/>
      <c r="Q227" s="308"/>
      <c r="R227" s="308"/>
      <c r="S227" s="308"/>
      <c r="T227" s="308"/>
      <c r="U227" s="308"/>
      <c r="V227" s="308"/>
      <c r="W227" s="308"/>
      <c r="X227" s="308"/>
      <c r="Y227" s="308">
        <v>224</v>
      </c>
      <c r="Z227" s="309"/>
      <c r="AA227" s="308"/>
      <c r="AB227" s="165"/>
      <c r="AC227" s="165"/>
      <c r="AD227" s="165"/>
    </row>
    <row r="228" spans="10:30" s="307" customFormat="1" x14ac:dyDescent="0.25">
      <c r="J228" s="308"/>
      <c r="K228" s="308"/>
      <c r="L228" s="308"/>
      <c r="M228" s="308"/>
      <c r="N228" s="308"/>
      <c r="O228" s="308"/>
      <c r="P228" s="308"/>
      <c r="Q228" s="308"/>
      <c r="R228" s="308"/>
      <c r="S228" s="308"/>
      <c r="T228" s="308"/>
      <c r="U228" s="308"/>
      <c r="V228" s="308"/>
      <c r="W228" s="308"/>
      <c r="X228" s="308"/>
      <c r="Y228" s="308">
        <v>225</v>
      </c>
      <c r="Z228" s="309"/>
      <c r="AA228" s="308"/>
      <c r="AB228" s="165"/>
      <c r="AC228" s="165"/>
      <c r="AD228" s="165"/>
    </row>
    <row r="229" spans="10:30" s="307" customFormat="1" x14ac:dyDescent="0.25">
      <c r="J229" s="308"/>
      <c r="K229" s="308"/>
      <c r="L229" s="308"/>
      <c r="M229" s="308"/>
      <c r="N229" s="308"/>
      <c r="O229" s="308"/>
      <c r="P229" s="308"/>
      <c r="Q229" s="308"/>
      <c r="R229" s="308"/>
      <c r="S229" s="308"/>
      <c r="T229" s="308"/>
      <c r="U229" s="308"/>
      <c r="V229" s="308"/>
      <c r="W229" s="308"/>
      <c r="X229" s="308"/>
      <c r="Y229" s="308">
        <v>226</v>
      </c>
      <c r="Z229" s="309"/>
      <c r="AA229" s="308"/>
      <c r="AB229" s="165"/>
      <c r="AC229" s="165"/>
      <c r="AD229" s="165"/>
    </row>
    <row r="230" spans="10:30" s="307" customFormat="1" x14ac:dyDescent="0.25">
      <c r="J230" s="308"/>
      <c r="K230" s="308"/>
      <c r="L230" s="308"/>
      <c r="M230" s="308"/>
      <c r="N230" s="308"/>
      <c r="O230" s="308"/>
      <c r="P230" s="308"/>
      <c r="Q230" s="308"/>
      <c r="R230" s="308"/>
      <c r="S230" s="308"/>
      <c r="T230" s="308"/>
      <c r="U230" s="308"/>
      <c r="V230" s="308"/>
      <c r="W230" s="308"/>
      <c r="X230" s="308"/>
      <c r="Y230" s="308">
        <v>227</v>
      </c>
      <c r="Z230" s="309"/>
      <c r="AA230" s="308"/>
      <c r="AB230" s="165"/>
      <c r="AC230" s="165"/>
      <c r="AD230" s="165"/>
    </row>
    <row r="231" spans="10:30" s="307" customFormat="1" x14ac:dyDescent="0.25">
      <c r="J231" s="308"/>
      <c r="K231" s="308"/>
      <c r="L231" s="308"/>
      <c r="M231" s="308"/>
      <c r="N231" s="308"/>
      <c r="O231" s="308"/>
      <c r="P231" s="308"/>
      <c r="Q231" s="308"/>
      <c r="R231" s="308"/>
      <c r="S231" s="308"/>
      <c r="T231" s="308"/>
      <c r="U231" s="308"/>
      <c r="V231" s="308"/>
      <c r="W231" s="308"/>
      <c r="X231" s="308"/>
      <c r="Y231" s="308">
        <v>228</v>
      </c>
      <c r="Z231" s="309"/>
      <c r="AA231" s="308"/>
      <c r="AB231" s="165"/>
      <c r="AC231" s="165"/>
      <c r="AD231" s="165"/>
    </row>
    <row r="232" spans="10:30" s="307" customFormat="1" x14ac:dyDescent="0.25">
      <c r="J232" s="308"/>
      <c r="K232" s="308"/>
      <c r="L232" s="308"/>
      <c r="M232" s="308"/>
      <c r="N232" s="308"/>
      <c r="O232" s="308"/>
      <c r="P232" s="308"/>
      <c r="Q232" s="308"/>
      <c r="R232" s="308"/>
      <c r="S232" s="308"/>
      <c r="T232" s="308"/>
      <c r="U232" s="308"/>
      <c r="V232" s="308"/>
      <c r="W232" s="308"/>
      <c r="X232" s="308"/>
      <c r="Y232" s="308">
        <v>229</v>
      </c>
      <c r="Z232" s="309"/>
      <c r="AA232" s="308"/>
      <c r="AB232" s="165"/>
      <c r="AC232" s="165"/>
      <c r="AD232" s="165"/>
    </row>
    <row r="233" spans="10:30" s="307" customFormat="1" x14ac:dyDescent="0.25">
      <c r="J233" s="308"/>
      <c r="K233" s="308"/>
      <c r="L233" s="308"/>
      <c r="M233" s="308"/>
      <c r="N233" s="308"/>
      <c r="O233" s="308"/>
      <c r="P233" s="308"/>
      <c r="Q233" s="308"/>
      <c r="R233" s="308"/>
      <c r="S233" s="308"/>
      <c r="T233" s="308"/>
      <c r="U233" s="308"/>
      <c r="V233" s="308"/>
      <c r="W233" s="308"/>
      <c r="X233" s="308"/>
      <c r="Y233" s="308">
        <v>230</v>
      </c>
      <c r="Z233" s="309"/>
      <c r="AA233" s="308"/>
      <c r="AB233" s="165"/>
      <c r="AC233" s="165"/>
      <c r="AD233" s="165"/>
    </row>
    <row r="234" spans="10:30" s="307" customFormat="1" x14ac:dyDescent="0.25">
      <c r="J234" s="308"/>
      <c r="K234" s="308"/>
      <c r="L234" s="308"/>
      <c r="M234" s="308"/>
      <c r="N234" s="308"/>
      <c r="O234" s="308"/>
      <c r="P234" s="308"/>
      <c r="Q234" s="308"/>
      <c r="R234" s="308"/>
      <c r="S234" s="308"/>
      <c r="T234" s="308"/>
      <c r="U234" s="308"/>
      <c r="V234" s="308"/>
      <c r="W234" s="308"/>
      <c r="X234" s="308"/>
      <c r="Y234" s="308">
        <v>231</v>
      </c>
      <c r="Z234" s="309"/>
      <c r="AA234" s="308"/>
      <c r="AB234" s="165"/>
      <c r="AC234" s="165"/>
      <c r="AD234" s="165"/>
    </row>
    <row r="235" spans="10:30" s="307" customFormat="1" x14ac:dyDescent="0.25">
      <c r="J235" s="308"/>
      <c r="K235" s="308"/>
      <c r="L235" s="308"/>
      <c r="M235" s="308"/>
      <c r="N235" s="308"/>
      <c r="O235" s="308"/>
      <c r="P235" s="308"/>
      <c r="Q235" s="308"/>
      <c r="R235" s="308"/>
      <c r="S235" s="308"/>
      <c r="T235" s="308"/>
      <c r="U235" s="308"/>
      <c r="V235" s="308"/>
      <c r="W235" s="308"/>
      <c r="X235" s="308"/>
      <c r="Y235" s="308">
        <v>232</v>
      </c>
      <c r="Z235" s="309"/>
      <c r="AA235" s="308"/>
      <c r="AB235" s="165"/>
      <c r="AC235" s="165"/>
      <c r="AD235" s="165"/>
    </row>
    <row r="236" spans="10:30" s="307" customFormat="1" x14ac:dyDescent="0.25">
      <c r="J236" s="308"/>
      <c r="K236" s="308"/>
      <c r="L236" s="308"/>
      <c r="M236" s="308"/>
      <c r="N236" s="308"/>
      <c r="O236" s="308"/>
      <c r="P236" s="308"/>
      <c r="Q236" s="308"/>
      <c r="R236" s="308"/>
      <c r="S236" s="308"/>
      <c r="T236" s="308"/>
      <c r="U236" s="308"/>
      <c r="V236" s="308"/>
      <c r="W236" s="308"/>
      <c r="X236" s="308"/>
      <c r="Y236" s="308">
        <v>233</v>
      </c>
      <c r="Z236" s="309"/>
      <c r="AA236" s="308"/>
      <c r="AB236" s="165"/>
      <c r="AC236" s="165"/>
      <c r="AD236" s="165"/>
    </row>
    <row r="237" spans="10:30" s="307" customFormat="1" x14ac:dyDescent="0.25">
      <c r="J237" s="308"/>
      <c r="K237" s="308"/>
      <c r="L237" s="308"/>
      <c r="M237" s="308"/>
      <c r="N237" s="308"/>
      <c r="O237" s="308"/>
      <c r="P237" s="308"/>
      <c r="Q237" s="308"/>
      <c r="R237" s="308"/>
      <c r="S237" s="308"/>
      <c r="T237" s="308"/>
      <c r="U237" s="308"/>
      <c r="V237" s="308"/>
      <c r="W237" s="308"/>
      <c r="X237" s="308"/>
      <c r="Y237" s="308">
        <v>234</v>
      </c>
      <c r="Z237" s="309"/>
      <c r="AA237" s="308"/>
      <c r="AB237" s="165"/>
      <c r="AC237" s="165"/>
      <c r="AD237" s="165"/>
    </row>
    <row r="238" spans="10:30" s="307" customFormat="1" x14ac:dyDescent="0.25">
      <c r="J238" s="308"/>
      <c r="K238" s="308"/>
      <c r="L238" s="308"/>
      <c r="M238" s="308"/>
      <c r="N238" s="308"/>
      <c r="O238" s="308"/>
      <c r="P238" s="308"/>
      <c r="Q238" s="308"/>
      <c r="R238" s="308"/>
      <c r="S238" s="308"/>
      <c r="T238" s="308"/>
      <c r="U238" s="308"/>
      <c r="V238" s="308"/>
      <c r="W238" s="308"/>
      <c r="X238" s="308"/>
      <c r="Y238" s="308">
        <v>235</v>
      </c>
      <c r="Z238" s="309"/>
      <c r="AA238" s="308"/>
      <c r="AB238" s="165"/>
      <c r="AC238" s="165"/>
      <c r="AD238" s="165"/>
    </row>
    <row r="239" spans="10:30" s="307" customFormat="1" x14ac:dyDescent="0.25">
      <c r="J239" s="308"/>
      <c r="K239" s="308"/>
      <c r="L239" s="308"/>
      <c r="M239" s="308"/>
      <c r="N239" s="308"/>
      <c r="O239" s="308"/>
      <c r="P239" s="308"/>
      <c r="Q239" s="308"/>
      <c r="R239" s="308"/>
      <c r="S239" s="308"/>
      <c r="T239" s="308"/>
      <c r="U239" s="308"/>
      <c r="V239" s="308"/>
      <c r="W239" s="308"/>
      <c r="X239" s="308"/>
      <c r="Y239" s="308">
        <v>236</v>
      </c>
      <c r="Z239" s="309"/>
      <c r="AA239" s="308"/>
      <c r="AB239" s="165"/>
      <c r="AC239" s="165"/>
      <c r="AD239" s="165"/>
    </row>
    <row r="240" spans="10:30" s="307" customFormat="1" x14ac:dyDescent="0.25">
      <c r="J240" s="308"/>
      <c r="K240" s="308"/>
      <c r="L240" s="308"/>
      <c r="M240" s="308"/>
      <c r="N240" s="308"/>
      <c r="O240" s="308"/>
      <c r="P240" s="308"/>
      <c r="Q240" s="308"/>
      <c r="R240" s="308"/>
      <c r="S240" s="308"/>
      <c r="T240" s="308"/>
      <c r="U240" s="308"/>
      <c r="V240" s="308"/>
      <c r="W240" s="308"/>
      <c r="X240" s="308"/>
      <c r="Y240" s="308">
        <v>237</v>
      </c>
      <c r="Z240" s="309"/>
      <c r="AA240" s="308"/>
      <c r="AB240" s="165"/>
      <c r="AC240" s="165"/>
      <c r="AD240" s="165"/>
    </row>
    <row r="241" spans="10:30" s="307" customFormat="1" x14ac:dyDescent="0.25">
      <c r="J241" s="308"/>
      <c r="K241" s="308"/>
      <c r="L241" s="308"/>
      <c r="M241" s="308"/>
      <c r="N241" s="308"/>
      <c r="O241" s="308"/>
      <c r="P241" s="308"/>
      <c r="Q241" s="308"/>
      <c r="R241" s="308"/>
      <c r="S241" s="308"/>
      <c r="T241" s="308"/>
      <c r="U241" s="308"/>
      <c r="V241" s="308"/>
      <c r="W241" s="308"/>
      <c r="X241" s="308"/>
      <c r="Y241" s="308">
        <v>238</v>
      </c>
      <c r="Z241" s="309"/>
      <c r="AA241" s="308"/>
      <c r="AB241" s="165"/>
      <c r="AC241" s="165"/>
      <c r="AD241" s="165"/>
    </row>
    <row r="242" spans="10:30" s="307" customFormat="1" x14ac:dyDescent="0.25">
      <c r="J242" s="308"/>
      <c r="K242" s="308"/>
      <c r="L242" s="308"/>
      <c r="M242" s="308"/>
      <c r="N242" s="308"/>
      <c r="O242" s="308"/>
      <c r="P242" s="308"/>
      <c r="Q242" s="308"/>
      <c r="R242" s="308"/>
      <c r="S242" s="308"/>
      <c r="T242" s="308"/>
      <c r="U242" s="308"/>
      <c r="V242" s="308"/>
      <c r="W242" s="308"/>
      <c r="X242" s="308"/>
      <c r="Y242" s="308">
        <v>239</v>
      </c>
      <c r="Z242" s="309"/>
      <c r="AA242" s="308"/>
      <c r="AB242" s="165"/>
      <c r="AC242" s="165"/>
      <c r="AD242" s="165"/>
    </row>
    <row r="243" spans="10:30" s="307" customFormat="1" x14ac:dyDescent="0.25">
      <c r="J243" s="308"/>
      <c r="K243" s="308"/>
      <c r="L243" s="308"/>
      <c r="M243" s="308"/>
      <c r="N243" s="308"/>
      <c r="O243" s="308"/>
      <c r="P243" s="308"/>
      <c r="Q243" s="308"/>
      <c r="R243" s="308"/>
      <c r="S243" s="308"/>
      <c r="T243" s="308"/>
      <c r="U243" s="308"/>
      <c r="V243" s="308"/>
      <c r="W243" s="308"/>
      <c r="X243" s="308"/>
      <c r="Y243" s="308">
        <v>240</v>
      </c>
      <c r="Z243" s="309"/>
      <c r="AA243" s="308"/>
      <c r="AB243" s="165"/>
      <c r="AC243" s="165"/>
      <c r="AD243" s="165"/>
    </row>
    <row r="244" spans="10:30" s="307" customFormat="1" x14ac:dyDescent="0.25">
      <c r="J244" s="308"/>
      <c r="K244" s="308"/>
      <c r="L244" s="308"/>
      <c r="M244" s="308"/>
      <c r="N244" s="308"/>
      <c r="O244" s="308"/>
      <c r="P244" s="308"/>
      <c r="Q244" s="308"/>
      <c r="R244" s="308"/>
      <c r="S244" s="308"/>
      <c r="T244" s="308"/>
      <c r="U244" s="308"/>
      <c r="V244" s="308"/>
      <c r="W244" s="308"/>
      <c r="X244" s="308"/>
      <c r="Y244" s="308">
        <v>241</v>
      </c>
      <c r="Z244" s="309"/>
      <c r="AA244" s="308"/>
      <c r="AB244" s="165"/>
      <c r="AC244" s="165"/>
      <c r="AD244" s="165"/>
    </row>
    <row r="245" spans="10:30" s="307" customFormat="1" x14ac:dyDescent="0.25">
      <c r="J245" s="308"/>
      <c r="K245" s="308"/>
      <c r="L245" s="308"/>
      <c r="M245" s="308"/>
      <c r="N245" s="308"/>
      <c r="O245" s="308"/>
      <c r="P245" s="308"/>
      <c r="Q245" s="308"/>
      <c r="R245" s="308"/>
      <c r="S245" s="308"/>
      <c r="T245" s="308"/>
      <c r="U245" s="308"/>
      <c r="V245" s="308"/>
      <c r="W245" s="308"/>
      <c r="X245" s="308"/>
      <c r="Y245" s="308">
        <v>242</v>
      </c>
      <c r="Z245" s="309"/>
      <c r="AA245" s="308"/>
      <c r="AB245" s="165"/>
      <c r="AC245" s="165"/>
      <c r="AD245" s="165"/>
    </row>
    <row r="246" spans="10:30" s="307" customFormat="1" x14ac:dyDescent="0.25">
      <c r="J246" s="308"/>
      <c r="K246" s="308"/>
      <c r="L246" s="308"/>
      <c r="M246" s="308"/>
      <c r="N246" s="308"/>
      <c r="O246" s="308"/>
      <c r="P246" s="308"/>
      <c r="Q246" s="308"/>
      <c r="R246" s="308"/>
      <c r="S246" s="308"/>
      <c r="T246" s="308"/>
      <c r="U246" s="308"/>
      <c r="V246" s="308"/>
      <c r="W246" s="308"/>
      <c r="X246" s="308"/>
      <c r="Y246" s="308">
        <v>243</v>
      </c>
      <c r="Z246" s="309"/>
      <c r="AA246" s="308"/>
      <c r="AB246" s="165"/>
      <c r="AC246" s="165"/>
      <c r="AD246" s="165"/>
    </row>
    <row r="247" spans="10:30" s="307" customFormat="1" x14ac:dyDescent="0.25">
      <c r="J247" s="308"/>
      <c r="K247" s="308"/>
      <c r="L247" s="308"/>
      <c r="M247" s="308"/>
      <c r="N247" s="308"/>
      <c r="O247" s="308"/>
      <c r="P247" s="308"/>
      <c r="Q247" s="308"/>
      <c r="R247" s="308"/>
      <c r="S247" s="308"/>
      <c r="T247" s="308"/>
      <c r="U247" s="308"/>
      <c r="V247" s="308"/>
      <c r="W247" s="308"/>
      <c r="X247" s="308"/>
      <c r="Y247" s="308">
        <v>244</v>
      </c>
      <c r="Z247" s="309"/>
      <c r="AA247" s="308"/>
      <c r="AB247" s="165"/>
      <c r="AC247" s="165"/>
      <c r="AD247" s="165"/>
    </row>
    <row r="248" spans="10:30" s="307" customFormat="1" x14ac:dyDescent="0.25">
      <c r="J248" s="308"/>
      <c r="K248" s="308"/>
      <c r="L248" s="308"/>
      <c r="M248" s="308"/>
      <c r="N248" s="308"/>
      <c r="O248" s="308"/>
      <c r="P248" s="308"/>
      <c r="Q248" s="308"/>
      <c r="R248" s="308"/>
      <c r="S248" s="308"/>
      <c r="T248" s="308"/>
      <c r="U248" s="308"/>
      <c r="V248" s="308"/>
      <c r="W248" s="308"/>
      <c r="X248" s="308"/>
      <c r="Y248" s="308">
        <v>245</v>
      </c>
      <c r="Z248" s="309"/>
      <c r="AA248" s="308"/>
      <c r="AB248" s="165"/>
      <c r="AC248" s="165"/>
      <c r="AD248" s="165"/>
    </row>
    <row r="249" spans="10:30" s="307" customFormat="1" x14ac:dyDescent="0.25">
      <c r="J249" s="308"/>
      <c r="K249" s="308"/>
      <c r="L249" s="308"/>
      <c r="M249" s="308"/>
      <c r="N249" s="308"/>
      <c r="O249" s="308"/>
      <c r="P249" s="308"/>
      <c r="Q249" s="308"/>
      <c r="R249" s="308"/>
      <c r="S249" s="308"/>
      <c r="T249" s="308"/>
      <c r="U249" s="308"/>
      <c r="V249" s="308"/>
      <c r="W249" s="308"/>
      <c r="X249" s="308"/>
      <c r="Y249" s="308">
        <v>246</v>
      </c>
      <c r="Z249" s="309"/>
      <c r="AA249" s="308"/>
      <c r="AB249" s="165"/>
      <c r="AC249" s="165"/>
      <c r="AD249" s="165"/>
    </row>
    <row r="250" spans="10:30" s="307" customFormat="1" x14ac:dyDescent="0.25">
      <c r="J250" s="308"/>
      <c r="K250" s="308"/>
      <c r="L250" s="308"/>
      <c r="M250" s="308"/>
      <c r="N250" s="308"/>
      <c r="O250" s="308"/>
      <c r="P250" s="308"/>
      <c r="Q250" s="308"/>
      <c r="R250" s="308"/>
      <c r="S250" s="308"/>
      <c r="T250" s="308"/>
      <c r="U250" s="308"/>
      <c r="V250" s="308"/>
      <c r="W250" s="308"/>
      <c r="X250" s="308"/>
      <c r="Y250" s="308">
        <v>247</v>
      </c>
      <c r="Z250" s="309"/>
      <c r="AA250" s="308"/>
      <c r="AB250" s="165"/>
      <c r="AC250" s="165"/>
      <c r="AD250" s="165"/>
    </row>
    <row r="251" spans="10:30" s="307" customFormat="1" x14ac:dyDescent="0.25">
      <c r="J251" s="308"/>
      <c r="K251" s="308"/>
      <c r="L251" s="308"/>
      <c r="M251" s="308"/>
      <c r="N251" s="308"/>
      <c r="O251" s="308"/>
      <c r="P251" s="308"/>
      <c r="Q251" s="308"/>
      <c r="R251" s="308"/>
      <c r="S251" s="308"/>
      <c r="T251" s="308"/>
      <c r="U251" s="308"/>
      <c r="V251" s="308"/>
      <c r="W251" s="308"/>
      <c r="X251" s="308"/>
      <c r="Y251" s="308">
        <v>248</v>
      </c>
      <c r="Z251" s="309"/>
      <c r="AA251" s="308"/>
      <c r="AB251" s="165"/>
      <c r="AC251" s="165"/>
      <c r="AD251" s="165"/>
    </row>
    <row r="252" spans="10:30" s="307" customFormat="1" x14ac:dyDescent="0.25">
      <c r="J252" s="308"/>
      <c r="K252" s="308"/>
      <c r="L252" s="308"/>
      <c r="M252" s="308"/>
      <c r="N252" s="308"/>
      <c r="O252" s="308"/>
      <c r="P252" s="308"/>
      <c r="Q252" s="308"/>
      <c r="R252" s="308"/>
      <c r="S252" s="308"/>
      <c r="T252" s="308"/>
      <c r="U252" s="308"/>
      <c r="V252" s="308"/>
      <c r="W252" s="308"/>
      <c r="X252" s="308"/>
      <c r="Y252" s="308">
        <v>249</v>
      </c>
      <c r="Z252" s="309"/>
      <c r="AA252" s="308"/>
      <c r="AB252" s="165"/>
      <c r="AC252" s="165"/>
      <c r="AD252" s="165"/>
    </row>
    <row r="253" spans="10:30" s="307" customFormat="1" x14ac:dyDescent="0.25">
      <c r="J253" s="308"/>
      <c r="K253" s="308"/>
      <c r="L253" s="308"/>
      <c r="M253" s="308"/>
      <c r="N253" s="308"/>
      <c r="O253" s="308"/>
      <c r="P253" s="308"/>
      <c r="Q253" s="308"/>
      <c r="R253" s="308"/>
      <c r="S253" s="308"/>
      <c r="T253" s="308"/>
      <c r="U253" s="308"/>
      <c r="V253" s="308"/>
      <c r="W253" s="308"/>
      <c r="X253" s="308"/>
      <c r="Y253" s="308">
        <v>250</v>
      </c>
      <c r="Z253" s="309"/>
      <c r="AA253" s="308"/>
      <c r="AB253" s="165"/>
      <c r="AC253" s="165"/>
      <c r="AD253" s="165"/>
    </row>
    <row r="254" spans="10:30" s="307" customFormat="1" x14ac:dyDescent="0.25">
      <c r="J254" s="308"/>
      <c r="K254" s="308"/>
      <c r="L254" s="308"/>
      <c r="M254" s="308"/>
      <c r="N254" s="308"/>
      <c r="O254" s="308"/>
      <c r="P254" s="308"/>
      <c r="Q254" s="308"/>
      <c r="R254" s="308"/>
      <c r="S254" s="308"/>
      <c r="T254" s="308"/>
      <c r="U254" s="308"/>
      <c r="V254" s="308"/>
      <c r="W254" s="308"/>
      <c r="X254" s="308"/>
      <c r="Y254" s="308">
        <v>251</v>
      </c>
      <c r="Z254" s="309"/>
      <c r="AA254" s="308"/>
      <c r="AB254" s="165"/>
      <c r="AC254" s="165"/>
      <c r="AD254" s="165"/>
    </row>
    <row r="255" spans="10:30" s="307" customFormat="1" x14ac:dyDescent="0.25">
      <c r="J255" s="308"/>
      <c r="K255" s="308"/>
      <c r="L255" s="308"/>
      <c r="M255" s="308"/>
      <c r="N255" s="308"/>
      <c r="O255" s="308"/>
      <c r="P255" s="308"/>
      <c r="Q255" s="308"/>
      <c r="R255" s="308"/>
      <c r="S255" s="308"/>
      <c r="T255" s="308"/>
      <c r="U255" s="308"/>
      <c r="V255" s="308"/>
      <c r="W255" s="308"/>
      <c r="X255" s="308"/>
      <c r="Y255" s="308">
        <v>252</v>
      </c>
      <c r="Z255" s="309"/>
      <c r="AA255" s="308"/>
      <c r="AB255" s="165"/>
      <c r="AC255" s="165"/>
      <c r="AD255" s="165"/>
    </row>
    <row r="256" spans="10:30" s="307" customFormat="1" x14ac:dyDescent="0.25">
      <c r="J256" s="308"/>
      <c r="K256" s="308"/>
      <c r="L256" s="308"/>
      <c r="M256" s="308"/>
      <c r="N256" s="308"/>
      <c r="O256" s="308"/>
      <c r="P256" s="308"/>
      <c r="Q256" s="308"/>
      <c r="R256" s="308"/>
      <c r="S256" s="308"/>
      <c r="T256" s="308"/>
      <c r="U256" s="308"/>
      <c r="V256" s="308"/>
      <c r="W256" s="308"/>
      <c r="X256" s="308"/>
      <c r="Y256" s="308">
        <v>253</v>
      </c>
      <c r="Z256" s="309"/>
      <c r="AA256" s="308"/>
      <c r="AB256" s="165"/>
      <c r="AC256" s="165"/>
      <c r="AD256" s="165"/>
    </row>
    <row r="257" spans="10:30" s="307" customFormat="1" x14ac:dyDescent="0.25">
      <c r="J257" s="308"/>
      <c r="K257" s="308"/>
      <c r="L257" s="308"/>
      <c r="M257" s="308"/>
      <c r="N257" s="308"/>
      <c r="O257" s="308"/>
      <c r="P257" s="308"/>
      <c r="Q257" s="308"/>
      <c r="R257" s="308"/>
      <c r="S257" s="308"/>
      <c r="T257" s="308"/>
      <c r="U257" s="308"/>
      <c r="V257" s="308"/>
      <c r="W257" s="308"/>
      <c r="X257" s="308"/>
      <c r="Y257" s="308">
        <v>254</v>
      </c>
      <c r="Z257" s="309"/>
      <c r="AA257" s="308"/>
      <c r="AB257" s="165"/>
      <c r="AC257" s="165"/>
      <c r="AD257" s="165"/>
    </row>
    <row r="258" spans="10:30" s="307" customFormat="1" x14ac:dyDescent="0.25">
      <c r="J258" s="308"/>
      <c r="K258" s="308"/>
      <c r="L258" s="308"/>
      <c r="M258" s="308"/>
      <c r="N258" s="308"/>
      <c r="O258" s="308"/>
      <c r="P258" s="308"/>
      <c r="Q258" s="308"/>
      <c r="R258" s="308"/>
      <c r="S258" s="308"/>
      <c r="T258" s="308"/>
      <c r="U258" s="308"/>
      <c r="V258" s="308"/>
      <c r="W258" s="308"/>
      <c r="X258" s="308"/>
      <c r="Y258" s="308">
        <v>255</v>
      </c>
      <c r="Z258" s="309"/>
      <c r="AA258" s="308"/>
      <c r="AB258" s="165"/>
      <c r="AC258" s="165"/>
      <c r="AD258" s="165"/>
    </row>
    <row r="259" spans="10:30" s="307" customFormat="1" x14ac:dyDescent="0.25">
      <c r="J259" s="308"/>
      <c r="K259" s="308"/>
      <c r="L259" s="308"/>
      <c r="M259" s="308"/>
      <c r="N259" s="308"/>
      <c r="O259" s="308"/>
      <c r="P259" s="308"/>
      <c r="Q259" s="308"/>
      <c r="R259" s="308"/>
      <c r="S259" s="308"/>
      <c r="T259" s="308"/>
      <c r="U259" s="308"/>
      <c r="V259" s="308"/>
      <c r="W259" s="308"/>
      <c r="X259" s="308"/>
      <c r="Y259" s="308">
        <v>256</v>
      </c>
      <c r="Z259" s="309"/>
      <c r="AA259" s="308"/>
      <c r="AB259" s="165"/>
      <c r="AC259" s="165"/>
      <c r="AD259" s="165"/>
    </row>
    <row r="260" spans="10:30" s="307" customFormat="1" x14ac:dyDescent="0.25">
      <c r="J260" s="308"/>
      <c r="K260" s="308"/>
      <c r="L260" s="308"/>
      <c r="M260" s="308"/>
      <c r="N260" s="308"/>
      <c r="O260" s="308"/>
      <c r="P260" s="308"/>
      <c r="Q260" s="308"/>
      <c r="R260" s="308"/>
      <c r="S260" s="308"/>
      <c r="T260" s="308"/>
      <c r="U260" s="308"/>
      <c r="V260" s="308"/>
      <c r="W260" s="308"/>
      <c r="X260" s="308"/>
      <c r="Y260" s="308">
        <v>257</v>
      </c>
      <c r="Z260" s="309"/>
      <c r="AA260" s="308"/>
      <c r="AB260" s="165"/>
      <c r="AC260" s="165"/>
      <c r="AD260" s="165"/>
    </row>
    <row r="261" spans="10:30" s="307" customFormat="1" x14ac:dyDescent="0.25">
      <c r="J261" s="308"/>
      <c r="K261" s="308"/>
      <c r="L261" s="308"/>
      <c r="M261" s="308"/>
      <c r="N261" s="308"/>
      <c r="O261" s="308"/>
      <c r="P261" s="308"/>
      <c r="Q261" s="308"/>
      <c r="R261" s="308"/>
      <c r="S261" s="308"/>
      <c r="T261" s="308"/>
      <c r="U261" s="308"/>
      <c r="V261" s="308"/>
      <c r="W261" s="308"/>
      <c r="X261" s="308"/>
      <c r="Y261" s="308">
        <v>258</v>
      </c>
      <c r="Z261" s="309"/>
      <c r="AA261" s="308"/>
      <c r="AB261" s="165"/>
      <c r="AC261" s="165"/>
      <c r="AD261" s="165"/>
    </row>
    <row r="262" spans="10:30" s="307" customFormat="1" x14ac:dyDescent="0.25">
      <c r="J262" s="308"/>
      <c r="K262" s="308"/>
      <c r="L262" s="308"/>
      <c r="M262" s="308"/>
      <c r="N262" s="308"/>
      <c r="O262" s="308"/>
      <c r="P262" s="308"/>
      <c r="Q262" s="308"/>
      <c r="R262" s="308"/>
      <c r="S262" s="308"/>
      <c r="T262" s="308"/>
      <c r="U262" s="308"/>
      <c r="V262" s="308"/>
      <c r="W262" s="308"/>
      <c r="X262" s="308"/>
      <c r="Y262" s="308">
        <v>259</v>
      </c>
      <c r="Z262" s="309"/>
      <c r="AA262" s="308"/>
      <c r="AB262" s="165"/>
      <c r="AC262" s="165"/>
      <c r="AD262" s="165"/>
    </row>
    <row r="263" spans="10:30" s="307" customFormat="1" x14ac:dyDescent="0.25">
      <c r="J263" s="308"/>
      <c r="K263" s="308"/>
      <c r="L263" s="308"/>
      <c r="M263" s="308"/>
      <c r="N263" s="308"/>
      <c r="O263" s="308"/>
      <c r="P263" s="308"/>
      <c r="Q263" s="308"/>
      <c r="R263" s="308"/>
      <c r="S263" s="308"/>
      <c r="T263" s="308"/>
      <c r="U263" s="308"/>
      <c r="V263" s="308"/>
      <c r="W263" s="308"/>
      <c r="X263" s="308"/>
      <c r="Y263" s="308">
        <v>260</v>
      </c>
      <c r="Z263" s="309"/>
      <c r="AA263" s="308"/>
      <c r="AB263" s="165"/>
      <c r="AC263" s="165"/>
      <c r="AD263" s="165"/>
    </row>
    <row r="264" spans="10:30" s="307" customFormat="1" x14ac:dyDescent="0.25">
      <c r="J264" s="308"/>
      <c r="K264" s="308"/>
      <c r="L264" s="308"/>
      <c r="M264" s="308"/>
      <c r="N264" s="308"/>
      <c r="O264" s="308"/>
      <c r="P264" s="308"/>
      <c r="Q264" s="308"/>
      <c r="R264" s="308"/>
      <c r="S264" s="308"/>
      <c r="T264" s="308"/>
      <c r="U264" s="308"/>
      <c r="V264" s="308"/>
      <c r="W264" s="308"/>
      <c r="X264" s="308"/>
      <c r="Y264" s="308">
        <v>261</v>
      </c>
      <c r="Z264" s="309"/>
      <c r="AA264" s="308"/>
      <c r="AB264" s="165"/>
      <c r="AC264" s="165"/>
      <c r="AD264" s="165"/>
    </row>
    <row r="265" spans="10:30" s="307" customFormat="1" x14ac:dyDescent="0.25">
      <c r="J265" s="308"/>
      <c r="K265" s="308"/>
      <c r="L265" s="308"/>
      <c r="M265" s="308"/>
      <c r="N265" s="308"/>
      <c r="O265" s="308"/>
      <c r="P265" s="308"/>
      <c r="Q265" s="308"/>
      <c r="R265" s="308"/>
      <c r="S265" s="308"/>
      <c r="T265" s="308"/>
      <c r="U265" s="308"/>
      <c r="V265" s="308"/>
      <c r="W265" s="308"/>
      <c r="X265" s="308"/>
      <c r="Y265" s="308">
        <v>262</v>
      </c>
      <c r="Z265" s="309"/>
      <c r="AA265" s="308"/>
      <c r="AB265" s="165"/>
      <c r="AC265" s="165"/>
      <c r="AD265" s="165"/>
    </row>
    <row r="266" spans="10:30" s="307" customFormat="1" x14ac:dyDescent="0.25">
      <c r="J266" s="308"/>
      <c r="K266" s="308"/>
      <c r="L266" s="308"/>
      <c r="M266" s="308"/>
      <c r="N266" s="308"/>
      <c r="O266" s="308"/>
      <c r="P266" s="308"/>
      <c r="Q266" s="308"/>
      <c r="R266" s="308"/>
      <c r="S266" s="308"/>
      <c r="T266" s="308"/>
      <c r="U266" s="308"/>
      <c r="V266" s="308"/>
      <c r="W266" s="308"/>
      <c r="X266" s="308"/>
      <c r="Y266" s="308">
        <v>263</v>
      </c>
      <c r="Z266" s="309"/>
      <c r="AA266" s="308"/>
      <c r="AB266" s="165"/>
      <c r="AC266" s="165"/>
      <c r="AD266" s="165"/>
    </row>
    <row r="267" spans="10:30" s="307" customFormat="1" x14ac:dyDescent="0.25">
      <c r="J267" s="308"/>
      <c r="K267" s="308"/>
      <c r="L267" s="308"/>
      <c r="M267" s="308"/>
      <c r="N267" s="308"/>
      <c r="O267" s="308"/>
      <c r="P267" s="308"/>
      <c r="Q267" s="308"/>
      <c r="R267" s="308"/>
      <c r="S267" s="308"/>
      <c r="T267" s="308"/>
      <c r="U267" s="308"/>
      <c r="V267" s="308"/>
      <c r="W267" s="308"/>
      <c r="X267" s="308"/>
      <c r="Y267" s="308">
        <v>264</v>
      </c>
      <c r="Z267" s="309"/>
      <c r="AA267" s="308"/>
      <c r="AB267" s="165"/>
      <c r="AC267" s="165"/>
      <c r="AD267" s="165"/>
    </row>
    <row r="268" spans="10:30" s="307" customFormat="1" x14ac:dyDescent="0.25">
      <c r="J268" s="308"/>
      <c r="K268" s="308"/>
      <c r="L268" s="308"/>
      <c r="M268" s="308"/>
      <c r="N268" s="308"/>
      <c r="O268" s="308"/>
      <c r="P268" s="308"/>
      <c r="Q268" s="308"/>
      <c r="R268" s="308"/>
      <c r="S268" s="308"/>
      <c r="T268" s="308"/>
      <c r="U268" s="308"/>
      <c r="V268" s="308"/>
      <c r="W268" s="308"/>
      <c r="X268" s="308"/>
      <c r="Y268" s="308">
        <v>265</v>
      </c>
      <c r="Z268" s="309"/>
      <c r="AA268" s="308"/>
      <c r="AB268" s="165"/>
      <c r="AC268" s="165"/>
      <c r="AD268" s="165"/>
    </row>
    <row r="269" spans="10:30" s="307" customFormat="1" x14ac:dyDescent="0.25">
      <c r="J269" s="308"/>
      <c r="K269" s="308"/>
      <c r="L269" s="308"/>
      <c r="M269" s="308"/>
      <c r="N269" s="308"/>
      <c r="O269" s="308"/>
      <c r="P269" s="308"/>
      <c r="Q269" s="308"/>
      <c r="R269" s="308"/>
      <c r="S269" s="308"/>
      <c r="T269" s="308"/>
      <c r="U269" s="308"/>
      <c r="V269" s="308"/>
      <c r="W269" s="308"/>
      <c r="X269" s="308"/>
      <c r="Y269" s="308">
        <v>266</v>
      </c>
      <c r="Z269" s="309"/>
      <c r="AA269" s="308"/>
      <c r="AB269" s="165"/>
      <c r="AC269" s="165"/>
      <c r="AD269" s="165"/>
    </row>
    <row r="270" spans="10:30" s="307" customFormat="1" x14ac:dyDescent="0.25">
      <c r="J270" s="308"/>
      <c r="K270" s="308"/>
      <c r="L270" s="308"/>
      <c r="M270" s="308"/>
      <c r="N270" s="308"/>
      <c r="O270" s="308"/>
      <c r="P270" s="308"/>
      <c r="Q270" s="308"/>
      <c r="R270" s="308"/>
      <c r="S270" s="308"/>
      <c r="T270" s="308"/>
      <c r="U270" s="308"/>
      <c r="V270" s="308"/>
      <c r="W270" s="308"/>
      <c r="X270" s="308"/>
      <c r="Y270" s="308">
        <v>267</v>
      </c>
      <c r="Z270" s="309"/>
      <c r="AA270" s="308"/>
      <c r="AB270" s="165"/>
      <c r="AC270" s="165"/>
      <c r="AD270" s="165"/>
    </row>
    <row r="271" spans="10:30" s="307" customFormat="1" x14ac:dyDescent="0.25">
      <c r="J271" s="308"/>
      <c r="K271" s="308"/>
      <c r="L271" s="308"/>
      <c r="M271" s="308"/>
      <c r="N271" s="308"/>
      <c r="O271" s="308"/>
      <c r="P271" s="308"/>
      <c r="Q271" s="308"/>
      <c r="R271" s="308"/>
      <c r="S271" s="308"/>
      <c r="T271" s="308"/>
      <c r="U271" s="308"/>
      <c r="V271" s="308"/>
      <c r="W271" s="308"/>
      <c r="X271" s="308"/>
      <c r="Y271" s="308">
        <v>268</v>
      </c>
      <c r="Z271" s="309"/>
      <c r="AA271" s="308"/>
      <c r="AB271" s="165"/>
      <c r="AC271" s="165"/>
      <c r="AD271" s="165"/>
    </row>
    <row r="272" spans="10:30" s="307" customFormat="1" x14ac:dyDescent="0.25">
      <c r="J272" s="308"/>
      <c r="K272" s="308"/>
      <c r="L272" s="308"/>
      <c r="M272" s="308"/>
      <c r="N272" s="308"/>
      <c r="O272" s="308"/>
      <c r="P272" s="308"/>
      <c r="Q272" s="308"/>
      <c r="R272" s="308"/>
      <c r="S272" s="308"/>
      <c r="T272" s="308"/>
      <c r="U272" s="308"/>
      <c r="V272" s="308"/>
      <c r="W272" s="308"/>
      <c r="X272" s="308"/>
      <c r="Y272" s="308">
        <v>269</v>
      </c>
      <c r="Z272" s="309"/>
      <c r="AA272" s="308"/>
      <c r="AB272" s="165"/>
      <c r="AC272" s="165"/>
      <c r="AD272" s="165"/>
    </row>
    <row r="273" spans="10:30" s="307" customFormat="1" x14ac:dyDescent="0.25">
      <c r="J273" s="308"/>
      <c r="K273" s="308"/>
      <c r="L273" s="308"/>
      <c r="M273" s="308"/>
      <c r="N273" s="308"/>
      <c r="O273" s="308"/>
      <c r="P273" s="308"/>
      <c r="Q273" s="308"/>
      <c r="R273" s="308"/>
      <c r="S273" s="308"/>
      <c r="T273" s="308"/>
      <c r="U273" s="308"/>
      <c r="V273" s="308"/>
      <c r="W273" s="308"/>
      <c r="X273" s="308"/>
      <c r="Y273" s="308">
        <v>270</v>
      </c>
      <c r="Z273" s="309"/>
      <c r="AA273" s="308"/>
      <c r="AB273" s="165"/>
      <c r="AC273" s="165"/>
      <c r="AD273" s="165"/>
    </row>
    <row r="274" spans="10:30" s="307" customFormat="1" x14ac:dyDescent="0.25">
      <c r="J274" s="308"/>
      <c r="K274" s="308"/>
      <c r="L274" s="308"/>
      <c r="M274" s="308"/>
      <c r="N274" s="308"/>
      <c r="O274" s="308"/>
      <c r="P274" s="308"/>
      <c r="Q274" s="308"/>
      <c r="R274" s="308"/>
      <c r="S274" s="308"/>
      <c r="T274" s="308"/>
      <c r="U274" s="308"/>
      <c r="V274" s="308"/>
      <c r="W274" s="308"/>
      <c r="X274" s="308"/>
      <c r="Y274" s="308">
        <v>271</v>
      </c>
      <c r="Z274" s="309"/>
      <c r="AA274" s="308"/>
      <c r="AB274" s="165"/>
      <c r="AC274" s="165"/>
      <c r="AD274" s="165"/>
    </row>
    <row r="275" spans="10:30" s="307" customFormat="1" x14ac:dyDescent="0.25">
      <c r="J275" s="308"/>
      <c r="K275" s="308"/>
      <c r="L275" s="308"/>
      <c r="M275" s="308"/>
      <c r="N275" s="308"/>
      <c r="O275" s="308"/>
      <c r="P275" s="308"/>
      <c r="Q275" s="308"/>
      <c r="R275" s="308"/>
      <c r="S275" s="308"/>
      <c r="T275" s="308"/>
      <c r="U275" s="308"/>
      <c r="V275" s="308"/>
      <c r="W275" s="308"/>
      <c r="X275" s="308"/>
      <c r="Y275" s="308">
        <v>272</v>
      </c>
      <c r="Z275" s="309"/>
      <c r="AA275" s="308"/>
      <c r="AB275" s="165"/>
      <c r="AC275" s="165"/>
      <c r="AD275" s="165"/>
    </row>
    <row r="276" spans="10:30" s="307" customFormat="1" x14ac:dyDescent="0.25">
      <c r="J276" s="308"/>
      <c r="K276" s="308"/>
      <c r="L276" s="308"/>
      <c r="M276" s="308"/>
      <c r="N276" s="308"/>
      <c r="O276" s="308"/>
      <c r="P276" s="308"/>
      <c r="Q276" s="308"/>
      <c r="R276" s="308"/>
      <c r="S276" s="308"/>
      <c r="T276" s="308"/>
      <c r="U276" s="308"/>
      <c r="V276" s="308"/>
      <c r="W276" s="308"/>
      <c r="X276" s="308"/>
      <c r="Y276" s="308">
        <v>273</v>
      </c>
      <c r="Z276" s="309"/>
      <c r="AA276" s="308"/>
      <c r="AB276" s="165"/>
      <c r="AC276" s="165"/>
      <c r="AD276" s="165"/>
    </row>
    <row r="277" spans="10:30" s="307" customFormat="1" x14ac:dyDescent="0.25">
      <c r="J277" s="308"/>
      <c r="K277" s="308"/>
      <c r="L277" s="308"/>
      <c r="M277" s="308"/>
      <c r="N277" s="308"/>
      <c r="O277" s="308"/>
      <c r="P277" s="308"/>
      <c r="Q277" s="308"/>
      <c r="R277" s="308"/>
      <c r="S277" s="308"/>
      <c r="T277" s="308"/>
      <c r="U277" s="308"/>
      <c r="V277" s="308"/>
      <c r="W277" s="308"/>
      <c r="X277" s="308"/>
      <c r="Y277" s="308">
        <v>274</v>
      </c>
      <c r="Z277" s="309"/>
      <c r="AA277" s="308"/>
      <c r="AB277" s="165"/>
      <c r="AC277" s="165"/>
      <c r="AD277" s="165"/>
    </row>
    <row r="278" spans="10:30" s="307" customFormat="1" x14ac:dyDescent="0.25">
      <c r="J278" s="308"/>
      <c r="K278" s="308"/>
      <c r="L278" s="308"/>
      <c r="M278" s="308"/>
      <c r="N278" s="308"/>
      <c r="O278" s="308"/>
      <c r="P278" s="308"/>
      <c r="Q278" s="308"/>
      <c r="R278" s="308"/>
      <c r="S278" s="308"/>
      <c r="T278" s="308"/>
      <c r="U278" s="308"/>
      <c r="V278" s="308"/>
      <c r="W278" s="308"/>
      <c r="X278" s="308"/>
      <c r="Y278" s="308">
        <v>275</v>
      </c>
      <c r="Z278" s="309"/>
      <c r="AA278" s="308"/>
      <c r="AB278" s="165"/>
      <c r="AC278" s="165"/>
      <c r="AD278" s="165"/>
    </row>
    <row r="279" spans="10:30" s="307" customFormat="1" x14ac:dyDescent="0.25">
      <c r="J279" s="308"/>
      <c r="K279" s="308"/>
      <c r="L279" s="308"/>
      <c r="M279" s="308"/>
      <c r="N279" s="308"/>
      <c r="O279" s="308"/>
      <c r="P279" s="308"/>
      <c r="Q279" s="308"/>
      <c r="R279" s="308"/>
      <c r="S279" s="308"/>
      <c r="T279" s="308"/>
      <c r="U279" s="308"/>
      <c r="V279" s="308"/>
      <c r="W279" s="308"/>
      <c r="X279" s="308"/>
      <c r="Y279" s="308">
        <v>276</v>
      </c>
      <c r="Z279" s="309"/>
      <c r="AA279" s="308"/>
      <c r="AB279" s="165"/>
      <c r="AC279" s="165"/>
      <c r="AD279" s="165"/>
    </row>
    <row r="280" spans="10:30" s="307" customFormat="1" x14ac:dyDescent="0.25">
      <c r="J280" s="308"/>
      <c r="K280" s="308"/>
      <c r="L280" s="308"/>
      <c r="M280" s="308"/>
      <c r="N280" s="308"/>
      <c r="O280" s="308"/>
      <c r="P280" s="308"/>
      <c r="Q280" s="308"/>
      <c r="R280" s="308"/>
      <c r="S280" s="308"/>
      <c r="T280" s="308"/>
      <c r="U280" s="308"/>
      <c r="V280" s="308"/>
      <c r="W280" s="308"/>
      <c r="X280" s="308"/>
      <c r="Y280" s="308">
        <v>277</v>
      </c>
      <c r="Z280" s="309"/>
      <c r="AA280" s="308"/>
      <c r="AB280" s="165"/>
      <c r="AC280" s="165"/>
      <c r="AD280" s="165"/>
    </row>
    <row r="281" spans="10:30" s="307" customFormat="1" x14ac:dyDescent="0.25">
      <c r="J281" s="308"/>
      <c r="K281" s="308"/>
      <c r="L281" s="308"/>
      <c r="M281" s="308"/>
      <c r="N281" s="308"/>
      <c r="O281" s="308"/>
      <c r="P281" s="308"/>
      <c r="Q281" s="308"/>
      <c r="R281" s="308"/>
      <c r="S281" s="308"/>
      <c r="T281" s="308"/>
      <c r="U281" s="308"/>
      <c r="V281" s="308"/>
      <c r="W281" s="308"/>
      <c r="X281" s="308"/>
      <c r="Y281" s="308">
        <v>278</v>
      </c>
      <c r="Z281" s="309"/>
      <c r="AA281" s="308"/>
      <c r="AB281" s="165"/>
      <c r="AC281" s="165"/>
      <c r="AD281" s="165"/>
    </row>
    <row r="282" spans="10:30" s="307" customFormat="1" x14ac:dyDescent="0.25">
      <c r="J282" s="308"/>
      <c r="K282" s="308"/>
      <c r="L282" s="308"/>
      <c r="M282" s="308"/>
      <c r="N282" s="308"/>
      <c r="O282" s="308"/>
      <c r="P282" s="308"/>
      <c r="Q282" s="308"/>
      <c r="R282" s="308"/>
      <c r="S282" s="308"/>
      <c r="T282" s="308"/>
      <c r="U282" s="308"/>
      <c r="V282" s="308"/>
      <c r="W282" s="308"/>
      <c r="X282" s="308"/>
      <c r="Y282" s="308">
        <v>279</v>
      </c>
      <c r="Z282" s="309"/>
      <c r="AA282" s="308"/>
      <c r="AB282" s="165"/>
      <c r="AC282" s="165"/>
      <c r="AD282" s="165"/>
    </row>
    <row r="283" spans="10:30" s="307" customFormat="1" x14ac:dyDescent="0.25">
      <c r="J283" s="308"/>
      <c r="K283" s="308"/>
      <c r="L283" s="308"/>
      <c r="M283" s="308"/>
      <c r="N283" s="308"/>
      <c r="O283" s="308"/>
      <c r="P283" s="308"/>
      <c r="Q283" s="308"/>
      <c r="R283" s="308"/>
      <c r="S283" s="308"/>
      <c r="T283" s="308"/>
      <c r="U283" s="308"/>
      <c r="V283" s="308"/>
      <c r="W283" s="308"/>
      <c r="X283" s="308"/>
      <c r="Y283" s="308">
        <v>280</v>
      </c>
      <c r="Z283" s="309"/>
      <c r="AA283" s="308"/>
      <c r="AB283" s="165"/>
      <c r="AC283" s="165"/>
      <c r="AD283" s="165"/>
    </row>
    <row r="284" spans="10:30" s="307" customFormat="1" x14ac:dyDescent="0.25">
      <c r="J284" s="308"/>
      <c r="K284" s="308"/>
      <c r="L284" s="308"/>
      <c r="M284" s="308"/>
      <c r="N284" s="308"/>
      <c r="O284" s="308"/>
      <c r="P284" s="308"/>
      <c r="Q284" s="308"/>
      <c r="R284" s="308"/>
      <c r="S284" s="308"/>
      <c r="T284" s="308"/>
      <c r="U284" s="308"/>
      <c r="V284" s="308"/>
      <c r="W284" s="308"/>
      <c r="X284" s="308"/>
      <c r="Y284" s="308">
        <v>281</v>
      </c>
      <c r="Z284" s="309"/>
      <c r="AA284" s="308"/>
      <c r="AB284" s="165"/>
      <c r="AC284" s="165"/>
      <c r="AD284" s="165"/>
    </row>
    <row r="285" spans="10:30" s="307" customFormat="1" x14ac:dyDescent="0.25">
      <c r="J285" s="308"/>
      <c r="K285" s="308"/>
      <c r="L285" s="308"/>
      <c r="M285" s="308"/>
      <c r="N285" s="308"/>
      <c r="O285" s="308"/>
      <c r="P285" s="308"/>
      <c r="Q285" s="308"/>
      <c r="R285" s="308"/>
      <c r="S285" s="308"/>
      <c r="T285" s="308"/>
      <c r="U285" s="308"/>
      <c r="V285" s="308"/>
      <c r="W285" s="308"/>
      <c r="X285" s="308"/>
      <c r="Y285" s="308">
        <v>282</v>
      </c>
      <c r="Z285" s="309"/>
      <c r="AA285" s="308"/>
      <c r="AB285" s="165"/>
      <c r="AC285" s="165"/>
      <c r="AD285" s="165"/>
    </row>
    <row r="286" spans="10:30" s="307" customFormat="1" x14ac:dyDescent="0.25">
      <c r="J286" s="308"/>
      <c r="K286" s="308"/>
      <c r="L286" s="308"/>
      <c r="M286" s="308"/>
      <c r="N286" s="308"/>
      <c r="O286" s="308"/>
      <c r="P286" s="308"/>
      <c r="Q286" s="308"/>
      <c r="R286" s="308"/>
      <c r="S286" s="308"/>
      <c r="T286" s="308"/>
      <c r="U286" s="308"/>
      <c r="V286" s="308"/>
      <c r="W286" s="308"/>
      <c r="X286" s="308"/>
      <c r="Y286" s="308">
        <v>283</v>
      </c>
      <c r="Z286" s="309"/>
      <c r="AA286" s="308"/>
      <c r="AB286" s="165"/>
      <c r="AC286" s="165"/>
      <c r="AD286" s="165"/>
    </row>
    <row r="287" spans="10:30" s="307" customFormat="1" x14ac:dyDescent="0.25">
      <c r="J287" s="308"/>
      <c r="K287" s="308"/>
      <c r="L287" s="308"/>
      <c r="M287" s="308"/>
      <c r="N287" s="308"/>
      <c r="O287" s="308"/>
      <c r="P287" s="308"/>
      <c r="Q287" s="308"/>
      <c r="R287" s="308"/>
      <c r="S287" s="308"/>
      <c r="T287" s="308"/>
      <c r="U287" s="308"/>
      <c r="V287" s="308"/>
      <c r="W287" s="308"/>
      <c r="X287" s="308"/>
      <c r="Y287" s="308">
        <v>284</v>
      </c>
      <c r="Z287" s="309"/>
      <c r="AA287" s="308"/>
      <c r="AB287" s="165"/>
      <c r="AC287" s="165"/>
      <c r="AD287" s="165"/>
    </row>
    <row r="288" spans="10:30" s="307" customFormat="1" x14ac:dyDescent="0.25">
      <c r="J288" s="308"/>
      <c r="K288" s="308"/>
      <c r="L288" s="308"/>
      <c r="M288" s="308"/>
      <c r="N288" s="308"/>
      <c r="O288" s="308"/>
      <c r="P288" s="308"/>
      <c r="Q288" s="308"/>
      <c r="R288" s="308"/>
      <c r="S288" s="308"/>
      <c r="T288" s="308"/>
      <c r="U288" s="308"/>
      <c r="V288" s="308"/>
      <c r="W288" s="308"/>
      <c r="X288" s="308"/>
      <c r="Y288" s="308">
        <v>285</v>
      </c>
      <c r="Z288" s="309"/>
      <c r="AA288" s="308"/>
      <c r="AB288" s="165"/>
      <c r="AC288" s="165"/>
      <c r="AD288" s="165"/>
    </row>
    <row r="289" spans="10:30" s="307" customFormat="1" x14ac:dyDescent="0.25">
      <c r="J289" s="308"/>
      <c r="K289" s="308"/>
      <c r="L289" s="308"/>
      <c r="M289" s="308"/>
      <c r="N289" s="308"/>
      <c r="O289" s="308"/>
      <c r="P289" s="308"/>
      <c r="Q289" s="308"/>
      <c r="R289" s="308"/>
      <c r="S289" s="308"/>
      <c r="T289" s="308"/>
      <c r="U289" s="308"/>
      <c r="V289" s="308"/>
      <c r="W289" s="308"/>
      <c r="X289" s="308"/>
      <c r="Y289" s="308">
        <v>286</v>
      </c>
      <c r="Z289" s="309"/>
      <c r="AA289" s="308"/>
      <c r="AB289" s="165"/>
      <c r="AC289" s="165"/>
      <c r="AD289" s="165"/>
    </row>
    <row r="290" spans="10:30" s="307" customFormat="1" x14ac:dyDescent="0.25">
      <c r="J290" s="308"/>
      <c r="K290" s="308"/>
      <c r="L290" s="308"/>
      <c r="M290" s="308"/>
      <c r="N290" s="308"/>
      <c r="O290" s="308"/>
      <c r="P290" s="308"/>
      <c r="Q290" s="308"/>
      <c r="R290" s="308"/>
      <c r="S290" s="308"/>
      <c r="T290" s="308"/>
      <c r="U290" s="308"/>
      <c r="V290" s="308"/>
      <c r="W290" s="308"/>
      <c r="X290" s="308"/>
      <c r="Y290" s="308">
        <v>287</v>
      </c>
      <c r="Z290" s="309"/>
      <c r="AA290" s="308"/>
      <c r="AB290" s="165"/>
      <c r="AC290" s="165"/>
      <c r="AD290" s="165"/>
    </row>
    <row r="291" spans="10:30" s="307" customFormat="1" x14ac:dyDescent="0.25">
      <c r="J291" s="308"/>
      <c r="K291" s="308"/>
      <c r="L291" s="308"/>
      <c r="M291" s="308"/>
      <c r="N291" s="308"/>
      <c r="O291" s="308"/>
      <c r="P291" s="308"/>
      <c r="Q291" s="308"/>
      <c r="R291" s="308"/>
      <c r="S291" s="308"/>
      <c r="T291" s="308"/>
      <c r="U291" s="308"/>
      <c r="V291" s="308"/>
      <c r="W291" s="308"/>
      <c r="X291" s="308"/>
      <c r="Y291" s="308">
        <v>288</v>
      </c>
      <c r="Z291" s="309"/>
      <c r="AA291" s="308"/>
      <c r="AB291" s="165"/>
      <c r="AC291" s="165"/>
      <c r="AD291" s="165"/>
    </row>
    <row r="292" spans="10:30" s="307" customFormat="1" x14ac:dyDescent="0.25">
      <c r="J292" s="308"/>
      <c r="K292" s="308"/>
      <c r="L292" s="308"/>
      <c r="M292" s="308"/>
      <c r="N292" s="308"/>
      <c r="O292" s="308"/>
      <c r="P292" s="308"/>
      <c r="Q292" s="308"/>
      <c r="R292" s="308"/>
      <c r="S292" s="308"/>
      <c r="T292" s="308"/>
      <c r="U292" s="308"/>
      <c r="V292" s="308"/>
      <c r="W292" s="308"/>
      <c r="X292" s="308"/>
      <c r="Y292" s="308">
        <v>289</v>
      </c>
      <c r="Z292" s="309"/>
      <c r="AA292" s="308"/>
      <c r="AB292" s="165"/>
      <c r="AC292" s="165"/>
      <c r="AD292" s="165"/>
    </row>
    <row r="293" spans="10:30" s="307" customFormat="1" x14ac:dyDescent="0.25">
      <c r="J293" s="308"/>
      <c r="K293" s="308"/>
      <c r="L293" s="308"/>
      <c r="M293" s="308"/>
      <c r="N293" s="308"/>
      <c r="O293" s="308"/>
      <c r="P293" s="308"/>
      <c r="Q293" s="308"/>
      <c r="R293" s="308"/>
      <c r="S293" s="308"/>
      <c r="T293" s="308"/>
      <c r="U293" s="308"/>
      <c r="V293" s="308"/>
      <c r="W293" s="308"/>
      <c r="X293" s="308"/>
      <c r="Y293" s="308">
        <v>290</v>
      </c>
      <c r="Z293" s="309"/>
      <c r="AA293" s="308"/>
      <c r="AB293" s="165"/>
      <c r="AC293" s="165"/>
      <c r="AD293" s="165"/>
    </row>
    <row r="294" spans="10:30" s="307" customFormat="1" x14ac:dyDescent="0.25">
      <c r="J294" s="308"/>
      <c r="K294" s="308"/>
      <c r="L294" s="308"/>
      <c r="M294" s="308"/>
      <c r="N294" s="308"/>
      <c r="O294" s="308"/>
      <c r="P294" s="308"/>
      <c r="Q294" s="308"/>
      <c r="R294" s="308"/>
      <c r="S294" s="308"/>
      <c r="T294" s="308"/>
      <c r="U294" s="308"/>
      <c r="V294" s="308"/>
      <c r="W294" s="308"/>
      <c r="X294" s="308"/>
      <c r="Y294" s="308">
        <v>291</v>
      </c>
      <c r="Z294" s="309"/>
      <c r="AA294" s="308"/>
      <c r="AB294" s="165"/>
      <c r="AC294" s="165"/>
      <c r="AD294" s="165"/>
    </row>
    <row r="295" spans="10:30" s="307" customFormat="1" x14ac:dyDescent="0.25">
      <c r="J295" s="308"/>
      <c r="K295" s="308"/>
      <c r="L295" s="308"/>
      <c r="M295" s="308"/>
      <c r="N295" s="308"/>
      <c r="O295" s="308"/>
      <c r="P295" s="308"/>
      <c r="Q295" s="308"/>
      <c r="R295" s="308"/>
      <c r="S295" s="308"/>
      <c r="T295" s="308"/>
      <c r="U295" s="308"/>
      <c r="V295" s="308"/>
      <c r="W295" s="308"/>
      <c r="X295" s="308"/>
      <c r="Y295" s="308">
        <v>292</v>
      </c>
      <c r="Z295" s="309"/>
      <c r="AA295" s="308"/>
      <c r="AB295" s="165"/>
      <c r="AC295" s="165"/>
      <c r="AD295" s="165"/>
    </row>
    <row r="296" spans="10:30" s="307" customFormat="1" x14ac:dyDescent="0.25">
      <c r="J296" s="308"/>
      <c r="K296" s="308"/>
      <c r="L296" s="308"/>
      <c r="M296" s="308"/>
      <c r="N296" s="308"/>
      <c r="O296" s="308"/>
      <c r="P296" s="308"/>
      <c r="Q296" s="308"/>
      <c r="R296" s="308"/>
      <c r="S296" s="308"/>
      <c r="T296" s="308"/>
      <c r="U296" s="308"/>
      <c r="V296" s="308"/>
      <c r="W296" s="308"/>
      <c r="X296" s="308"/>
      <c r="Y296" s="308">
        <v>293</v>
      </c>
      <c r="Z296" s="309"/>
      <c r="AA296" s="308"/>
      <c r="AB296" s="165"/>
      <c r="AC296" s="165"/>
      <c r="AD296" s="165"/>
    </row>
    <row r="297" spans="10:30" s="307" customFormat="1" x14ac:dyDescent="0.25">
      <c r="J297" s="308"/>
      <c r="K297" s="308"/>
      <c r="L297" s="308"/>
      <c r="M297" s="308"/>
      <c r="N297" s="308"/>
      <c r="O297" s="308"/>
      <c r="P297" s="308"/>
      <c r="Q297" s="308"/>
      <c r="R297" s="308"/>
      <c r="S297" s="308"/>
      <c r="T297" s="308"/>
      <c r="U297" s="308"/>
      <c r="V297" s="308"/>
      <c r="W297" s="308"/>
      <c r="X297" s="308"/>
      <c r="Y297" s="308">
        <v>294</v>
      </c>
      <c r="Z297" s="309"/>
      <c r="AA297" s="308"/>
      <c r="AB297" s="165"/>
      <c r="AC297" s="165"/>
      <c r="AD297" s="165"/>
    </row>
    <row r="298" spans="10:30" s="307" customFormat="1" x14ac:dyDescent="0.25">
      <c r="J298" s="308"/>
      <c r="K298" s="308"/>
      <c r="L298" s="308"/>
      <c r="M298" s="308"/>
      <c r="N298" s="308"/>
      <c r="O298" s="308"/>
      <c r="P298" s="308"/>
      <c r="Q298" s="308"/>
      <c r="R298" s="308"/>
      <c r="S298" s="308"/>
      <c r="T298" s="308"/>
      <c r="U298" s="308"/>
      <c r="V298" s="308"/>
      <c r="W298" s="308"/>
      <c r="X298" s="308"/>
      <c r="Y298" s="308">
        <v>295</v>
      </c>
      <c r="Z298" s="309"/>
      <c r="AA298" s="308"/>
      <c r="AB298" s="165"/>
      <c r="AC298" s="165"/>
      <c r="AD298" s="165"/>
    </row>
    <row r="299" spans="10:30" s="307" customFormat="1" x14ac:dyDescent="0.25">
      <c r="J299" s="308"/>
      <c r="K299" s="308"/>
      <c r="L299" s="308"/>
      <c r="M299" s="308"/>
      <c r="N299" s="308"/>
      <c r="O299" s="308"/>
      <c r="P299" s="308"/>
      <c r="Q299" s="308"/>
      <c r="R299" s="308"/>
      <c r="S299" s="308"/>
      <c r="T299" s="308"/>
      <c r="U299" s="308"/>
      <c r="V299" s="308"/>
      <c r="W299" s="308"/>
      <c r="X299" s="308"/>
      <c r="Y299" s="308">
        <v>296</v>
      </c>
      <c r="Z299" s="309"/>
      <c r="AA299" s="308"/>
      <c r="AB299" s="165"/>
      <c r="AC299" s="165"/>
      <c r="AD299" s="165"/>
    </row>
    <row r="300" spans="10:30" s="307" customFormat="1" x14ac:dyDescent="0.25">
      <c r="J300" s="308"/>
      <c r="K300" s="308"/>
      <c r="L300" s="308"/>
      <c r="M300" s="308"/>
      <c r="N300" s="308"/>
      <c r="O300" s="308"/>
      <c r="P300" s="308"/>
      <c r="Q300" s="308"/>
      <c r="R300" s="308"/>
      <c r="S300" s="308"/>
      <c r="T300" s="308"/>
      <c r="U300" s="308"/>
      <c r="V300" s="308"/>
      <c r="W300" s="308"/>
      <c r="X300" s="308"/>
      <c r="Y300" s="308">
        <v>297</v>
      </c>
      <c r="Z300" s="309"/>
      <c r="AA300" s="308"/>
      <c r="AB300" s="165"/>
      <c r="AC300" s="165"/>
      <c r="AD300" s="165"/>
    </row>
    <row r="301" spans="10:30" s="307" customFormat="1" x14ac:dyDescent="0.25">
      <c r="J301" s="308"/>
      <c r="K301" s="308"/>
      <c r="L301" s="308"/>
      <c r="M301" s="308"/>
      <c r="N301" s="308"/>
      <c r="O301" s="308"/>
      <c r="P301" s="308"/>
      <c r="Q301" s="308"/>
      <c r="R301" s="308"/>
      <c r="S301" s="308"/>
      <c r="T301" s="308"/>
      <c r="U301" s="308"/>
      <c r="V301" s="308"/>
      <c r="W301" s="308"/>
      <c r="X301" s="308"/>
      <c r="Y301" s="308">
        <v>298</v>
      </c>
      <c r="Z301" s="309"/>
      <c r="AA301" s="308"/>
      <c r="AB301" s="165"/>
      <c r="AC301" s="165"/>
      <c r="AD301" s="165"/>
    </row>
    <row r="302" spans="10:30" s="307" customFormat="1" x14ac:dyDescent="0.25">
      <c r="J302" s="308"/>
      <c r="K302" s="308"/>
      <c r="L302" s="308"/>
      <c r="M302" s="308"/>
      <c r="N302" s="308"/>
      <c r="O302" s="308"/>
      <c r="P302" s="308"/>
      <c r="Q302" s="308"/>
      <c r="R302" s="308"/>
      <c r="S302" s="308"/>
      <c r="T302" s="308"/>
      <c r="U302" s="308"/>
      <c r="V302" s="308"/>
      <c r="W302" s="308"/>
      <c r="X302" s="308"/>
      <c r="Y302" s="308">
        <v>299</v>
      </c>
      <c r="Z302" s="309"/>
      <c r="AA302" s="308"/>
      <c r="AB302" s="165"/>
      <c r="AC302" s="165"/>
      <c r="AD302" s="165"/>
    </row>
    <row r="303" spans="10:30" s="307" customFormat="1" x14ac:dyDescent="0.25">
      <c r="J303" s="308"/>
      <c r="K303" s="308"/>
      <c r="L303" s="308"/>
      <c r="M303" s="308"/>
      <c r="N303" s="308"/>
      <c r="O303" s="308"/>
      <c r="P303" s="308"/>
      <c r="Q303" s="308"/>
      <c r="R303" s="308"/>
      <c r="S303" s="308"/>
      <c r="T303" s="308"/>
      <c r="U303" s="308"/>
      <c r="V303" s="308"/>
      <c r="W303" s="308"/>
      <c r="X303" s="308"/>
      <c r="Y303" s="308">
        <v>300</v>
      </c>
      <c r="Z303" s="309"/>
      <c r="AA303" s="308"/>
      <c r="AB303" s="165"/>
      <c r="AC303" s="165"/>
      <c r="AD303" s="165"/>
    </row>
    <row r="304" spans="10:30" s="307" customFormat="1" x14ac:dyDescent="0.25">
      <c r="J304" s="308"/>
      <c r="K304" s="308"/>
      <c r="L304" s="308"/>
      <c r="M304" s="308"/>
      <c r="N304" s="308"/>
      <c r="O304" s="308"/>
      <c r="P304" s="308"/>
      <c r="Q304" s="308"/>
      <c r="R304" s="308"/>
      <c r="S304" s="308"/>
      <c r="T304" s="308"/>
      <c r="U304" s="308"/>
      <c r="V304" s="308"/>
      <c r="W304" s="308"/>
      <c r="X304" s="308"/>
      <c r="Y304" s="308">
        <v>301</v>
      </c>
      <c r="Z304" s="309"/>
      <c r="AA304" s="308"/>
      <c r="AB304" s="165"/>
      <c r="AC304" s="165"/>
      <c r="AD304" s="165"/>
    </row>
    <row r="305" spans="10:30" s="307" customFormat="1" x14ac:dyDescent="0.25">
      <c r="J305" s="308"/>
      <c r="K305" s="308"/>
      <c r="L305" s="308"/>
      <c r="M305" s="308"/>
      <c r="N305" s="308"/>
      <c r="O305" s="308"/>
      <c r="P305" s="308"/>
      <c r="Q305" s="308"/>
      <c r="R305" s="308"/>
      <c r="S305" s="308"/>
      <c r="T305" s="308"/>
      <c r="U305" s="308"/>
      <c r="V305" s="308"/>
      <c r="W305" s="308"/>
      <c r="X305" s="308"/>
      <c r="Y305" s="308">
        <v>302</v>
      </c>
      <c r="Z305" s="309"/>
      <c r="AA305" s="308"/>
      <c r="AB305" s="165"/>
      <c r="AC305" s="165"/>
      <c r="AD305" s="165"/>
    </row>
    <row r="306" spans="10:30" s="307" customFormat="1" x14ac:dyDescent="0.25">
      <c r="J306" s="308"/>
      <c r="K306" s="308"/>
      <c r="L306" s="308"/>
      <c r="M306" s="308"/>
      <c r="N306" s="308"/>
      <c r="O306" s="308"/>
      <c r="P306" s="308"/>
      <c r="Q306" s="308"/>
      <c r="R306" s="308"/>
      <c r="S306" s="308"/>
      <c r="T306" s="308"/>
      <c r="U306" s="308"/>
      <c r="V306" s="308"/>
      <c r="W306" s="308"/>
      <c r="X306" s="308"/>
      <c r="Y306" s="308">
        <v>303</v>
      </c>
      <c r="Z306" s="309"/>
      <c r="AA306" s="308"/>
      <c r="AB306" s="165"/>
      <c r="AC306" s="165"/>
      <c r="AD306" s="165"/>
    </row>
    <row r="307" spans="10:30" s="307" customFormat="1" x14ac:dyDescent="0.25">
      <c r="J307" s="308"/>
      <c r="K307" s="308"/>
      <c r="L307" s="308"/>
      <c r="M307" s="308"/>
      <c r="N307" s="308"/>
      <c r="O307" s="308"/>
      <c r="P307" s="308"/>
      <c r="Q307" s="308"/>
      <c r="R307" s="308"/>
      <c r="S307" s="308"/>
      <c r="T307" s="308"/>
      <c r="U307" s="308"/>
      <c r="V307" s="308"/>
      <c r="W307" s="308"/>
      <c r="X307" s="308"/>
      <c r="Y307" s="308">
        <v>304</v>
      </c>
      <c r="Z307" s="309"/>
      <c r="AA307" s="308"/>
      <c r="AB307" s="165"/>
      <c r="AC307" s="165"/>
      <c r="AD307" s="165"/>
    </row>
    <row r="308" spans="10:30" s="307" customFormat="1" x14ac:dyDescent="0.25">
      <c r="J308" s="308"/>
      <c r="K308" s="308"/>
      <c r="L308" s="308"/>
      <c r="M308" s="308"/>
      <c r="N308" s="308"/>
      <c r="O308" s="308"/>
      <c r="P308" s="308"/>
      <c r="Q308" s="308"/>
      <c r="R308" s="308"/>
      <c r="S308" s="308"/>
      <c r="T308" s="308"/>
      <c r="U308" s="308"/>
      <c r="V308" s="308"/>
      <c r="W308" s="308"/>
      <c r="X308" s="308"/>
      <c r="Y308" s="308">
        <v>305</v>
      </c>
      <c r="Z308" s="309"/>
      <c r="AA308" s="308"/>
      <c r="AB308" s="165"/>
      <c r="AC308" s="165"/>
      <c r="AD308" s="165"/>
    </row>
    <row r="309" spans="10:30" s="307" customFormat="1" x14ac:dyDescent="0.25">
      <c r="J309" s="308"/>
      <c r="K309" s="308"/>
      <c r="L309" s="308"/>
      <c r="M309" s="308"/>
      <c r="N309" s="308"/>
      <c r="O309" s="308"/>
      <c r="P309" s="308"/>
      <c r="Q309" s="308"/>
      <c r="R309" s="308"/>
      <c r="S309" s="308"/>
      <c r="T309" s="308"/>
      <c r="U309" s="308"/>
      <c r="V309" s="308"/>
      <c r="W309" s="308"/>
      <c r="X309" s="308"/>
      <c r="Y309" s="308">
        <v>306</v>
      </c>
      <c r="Z309" s="309"/>
      <c r="AA309" s="308"/>
      <c r="AB309" s="165"/>
      <c r="AC309" s="165"/>
      <c r="AD309" s="165"/>
    </row>
    <row r="310" spans="10:30" s="307" customFormat="1" x14ac:dyDescent="0.25">
      <c r="J310" s="308"/>
      <c r="K310" s="308"/>
      <c r="L310" s="308"/>
      <c r="M310" s="308"/>
      <c r="N310" s="308"/>
      <c r="O310" s="308"/>
      <c r="P310" s="308"/>
      <c r="Q310" s="308"/>
      <c r="R310" s="308"/>
      <c r="S310" s="308"/>
      <c r="T310" s="308"/>
      <c r="U310" s="308"/>
      <c r="V310" s="308"/>
      <c r="W310" s="308"/>
      <c r="X310" s="308"/>
      <c r="Y310" s="308">
        <v>307</v>
      </c>
      <c r="Z310" s="309"/>
      <c r="AA310" s="308"/>
      <c r="AB310" s="165"/>
      <c r="AC310" s="165"/>
      <c r="AD310" s="165"/>
    </row>
    <row r="311" spans="10:30" s="307" customFormat="1" x14ac:dyDescent="0.25">
      <c r="J311" s="308"/>
      <c r="K311" s="308"/>
      <c r="L311" s="308"/>
      <c r="M311" s="308"/>
      <c r="N311" s="308"/>
      <c r="O311" s="308"/>
      <c r="P311" s="308"/>
      <c r="Q311" s="308"/>
      <c r="R311" s="308"/>
      <c r="S311" s="308"/>
      <c r="T311" s="308"/>
      <c r="U311" s="308"/>
      <c r="V311" s="308"/>
      <c r="W311" s="308"/>
      <c r="X311" s="308"/>
      <c r="Y311" s="308">
        <v>308</v>
      </c>
      <c r="Z311" s="309"/>
      <c r="AA311" s="308"/>
      <c r="AB311" s="165"/>
      <c r="AC311" s="165"/>
      <c r="AD311" s="165"/>
    </row>
    <row r="312" spans="10:30" s="307" customFormat="1" x14ac:dyDescent="0.25">
      <c r="J312" s="308"/>
      <c r="K312" s="308"/>
      <c r="L312" s="308"/>
      <c r="M312" s="308"/>
      <c r="N312" s="308"/>
      <c r="O312" s="308"/>
      <c r="P312" s="308"/>
      <c r="Q312" s="308"/>
      <c r="R312" s="308"/>
      <c r="S312" s="308"/>
      <c r="T312" s="308"/>
      <c r="U312" s="308"/>
      <c r="V312" s="308"/>
      <c r="W312" s="308"/>
      <c r="X312" s="308"/>
      <c r="Y312" s="308">
        <v>309</v>
      </c>
      <c r="Z312" s="309"/>
      <c r="AA312" s="308"/>
      <c r="AB312" s="165"/>
      <c r="AC312" s="165"/>
      <c r="AD312" s="165"/>
    </row>
    <row r="313" spans="10:30" s="307" customFormat="1" x14ac:dyDescent="0.25">
      <c r="J313" s="308"/>
      <c r="K313" s="308"/>
      <c r="L313" s="308"/>
      <c r="M313" s="308"/>
      <c r="N313" s="308"/>
      <c r="O313" s="308"/>
      <c r="P313" s="308"/>
      <c r="Q313" s="308"/>
      <c r="R313" s="308"/>
      <c r="S313" s="308"/>
      <c r="T313" s="308"/>
      <c r="U313" s="308"/>
      <c r="V313" s="308"/>
      <c r="W313" s="308"/>
      <c r="X313" s="308"/>
      <c r="Y313" s="308">
        <v>310</v>
      </c>
      <c r="Z313" s="309"/>
      <c r="AA313" s="308"/>
      <c r="AB313" s="165"/>
      <c r="AC313" s="165"/>
      <c r="AD313" s="165"/>
    </row>
    <row r="314" spans="10:30" s="307" customFormat="1" x14ac:dyDescent="0.25">
      <c r="J314" s="308"/>
      <c r="K314" s="308"/>
      <c r="L314" s="308"/>
      <c r="M314" s="308"/>
      <c r="N314" s="308"/>
      <c r="O314" s="308"/>
      <c r="P314" s="308"/>
      <c r="Q314" s="308"/>
      <c r="R314" s="308"/>
      <c r="S314" s="308"/>
      <c r="T314" s="308"/>
      <c r="U314" s="308"/>
      <c r="V314" s="308"/>
      <c r="W314" s="308"/>
      <c r="X314" s="308"/>
      <c r="Y314" s="308">
        <v>311</v>
      </c>
      <c r="Z314" s="309"/>
      <c r="AA314" s="308"/>
      <c r="AB314" s="165"/>
      <c r="AC314" s="165"/>
      <c r="AD314" s="165"/>
    </row>
    <row r="315" spans="10:30" s="307" customFormat="1" x14ac:dyDescent="0.25">
      <c r="J315" s="308"/>
      <c r="K315" s="308"/>
      <c r="L315" s="308"/>
      <c r="M315" s="308"/>
      <c r="N315" s="308"/>
      <c r="O315" s="308"/>
      <c r="P315" s="308"/>
      <c r="Q315" s="308"/>
      <c r="R315" s="308"/>
      <c r="S315" s="308"/>
      <c r="T315" s="308"/>
      <c r="U315" s="308"/>
      <c r="V315" s="308"/>
      <c r="W315" s="308"/>
      <c r="X315" s="308"/>
      <c r="Y315" s="308">
        <v>312</v>
      </c>
      <c r="Z315" s="309"/>
      <c r="AA315" s="308"/>
      <c r="AB315" s="165"/>
      <c r="AC315" s="165"/>
      <c r="AD315" s="165"/>
    </row>
    <row r="316" spans="10:30" s="307" customFormat="1" x14ac:dyDescent="0.25">
      <c r="J316" s="308"/>
      <c r="K316" s="308"/>
      <c r="L316" s="308"/>
      <c r="M316" s="308"/>
      <c r="N316" s="308"/>
      <c r="O316" s="308"/>
      <c r="P316" s="308"/>
      <c r="Q316" s="308"/>
      <c r="R316" s="308"/>
      <c r="S316" s="308"/>
      <c r="T316" s="308"/>
      <c r="U316" s="308"/>
      <c r="V316" s="308"/>
      <c r="W316" s="308"/>
      <c r="X316" s="308"/>
      <c r="Y316" s="308">
        <v>313</v>
      </c>
      <c r="Z316" s="309"/>
      <c r="AA316" s="308"/>
      <c r="AB316" s="165"/>
      <c r="AC316" s="165"/>
      <c r="AD316" s="165"/>
    </row>
    <row r="317" spans="10:30" s="307" customFormat="1" x14ac:dyDescent="0.25">
      <c r="J317" s="308"/>
      <c r="K317" s="308"/>
      <c r="L317" s="308"/>
      <c r="M317" s="308"/>
      <c r="N317" s="308"/>
      <c r="O317" s="308"/>
      <c r="P317" s="308"/>
      <c r="Q317" s="308"/>
      <c r="R317" s="308"/>
      <c r="S317" s="308"/>
      <c r="T317" s="308"/>
      <c r="U317" s="308"/>
      <c r="V317" s="308"/>
      <c r="W317" s="308"/>
      <c r="X317" s="308"/>
      <c r="Y317" s="308">
        <v>314</v>
      </c>
      <c r="Z317" s="309"/>
      <c r="AA317" s="308"/>
      <c r="AB317" s="165"/>
      <c r="AC317" s="165"/>
      <c r="AD317" s="165"/>
    </row>
    <row r="318" spans="10:30" s="307" customFormat="1" x14ac:dyDescent="0.25">
      <c r="J318" s="308"/>
      <c r="K318" s="308"/>
      <c r="L318" s="308"/>
      <c r="M318" s="308"/>
      <c r="N318" s="308"/>
      <c r="O318" s="308"/>
      <c r="P318" s="308"/>
      <c r="Q318" s="308"/>
      <c r="R318" s="308"/>
      <c r="S318" s="308"/>
      <c r="T318" s="308"/>
      <c r="U318" s="308"/>
      <c r="V318" s="308"/>
      <c r="W318" s="308"/>
      <c r="X318" s="308"/>
      <c r="Y318" s="308">
        <v>315</v>
      </c>
      <c r="Z318" s="309"/>
      <c r="AA318" s="308"/>
      <c r="AB318" s="165"/>
      <c r="AC318" s="165"/>
      <c r="AD318" s="165"/>
    </row>
    <row r="319" spans="10:30" s="307" customFormat="1" x14ac:dyDescent="0.25">
      <c r="J319" s="308"/>
      <c r="K319" s="308"/>
      <c r="L319" s="308"/>
      <c r="M319" s="308"/>
      <c r="N319" s="308"/>
      <c r="O319" s="308"/>
      <c r="P319" s="308"/>
      <c r="Q319" s="308"/>
      <c r="R319" s="308"/>
      <c r="S319" s="308"/>
      <c r="T319" s="308"/>
      <c r="U319" s="308"/>
      <c r="V319" s="308"/>
      <c r="W319" s="308"/>
      <c r="X319" s="308"/>
      <c r="Y319" s="308">
        <v>316</v>
      </c>
      <c r="Z319" s="309"/>
      <c r="AA319" s="308"/>
      <c r="AB319" s="165"/>
      <c r="AC319" s="165"/>
      <c r="AD319" s="165"/>
    </row>
    <row r="320" spans="10:30" s="307" customFormat="1" x14ac:dyDescent="0.25">
      <c r="J320" s="308"/>
      <c r="K320" s="308"/>
      <c r="L320" s="308"/>
      <c r="M320" s="308"/>
      <c r="N320" s="308"/>
      <c r="O320" s="308"/>
      <c r="P320" s="308"/>
      <c r="Q320" s="308"/>
      <c r="R320" s="308"/>
      <c r="S320" s="308"/>
      <c r="T320" s="308"/>
      <c r="U320" s="308"/>
      <c r="V320" s="308"/>
      <c r="W320" s="308"/>
      <c r="X320" s="308"/>
      <c r="Y320" s="308">
        <v>317</v>
      </c>
      <c r="Z320" s="309"/>
      <c r="AA320" s="308"/>
      <c r="AB320" s="165"/>
      <c r="AC320" s="165"/>
      <c r="AD320" s="165"/>
    </row>
    <row r="321" spans="10:30" s="307" customFormat="1" x14ac:dyDescent="0.25">
      <c r="J321" s="308"/>
      <c r="K321" s="308"/>
      <c r="L321" s="308"/>
      <c r="M321" s="308"/>
      <c r="N321" s="308"/>
      <c r="O321" s="308"/>
      <c r="P321" s="308"/>
      <c r="Q321" s="308"/>
      <c r="R321" s="308"/>
      <c r="S321" s="308"/>
      <c r="T321" s="308"/>
      <c r="U321" s="308"/>
      <c r="V321" s="308"/>
      <c r="W321" s="308"/>
      <c r="X321" s="308"/>
      <c r="Y321" s="308">
        <v>318</v>
      </c>
      <c r="Z321" s="309"/>
      <c r="AA321" s="308"/>
      <c r="AB321" s="165"/>
      <c r="AC321" s="165"/>
      <c r="AD321" s="165"/>
    </row>
    <row r="322" spans="10:30" s="307" customFormat="1" x14ac:dyDescent="0.25">
      <c r="J322" s="308"/>
      <c r="K322" s="308"/>
      <c r="L322" s="308"/>
      <c r="M322" s="308"/>
      <c r="N322" s="308"/>
      <c r="O322" s="308"/>
      <c r="P322" s="308"/>
      <c r="Q322" s="308"/>
      <c r="R322" s="308"/>
      <c r="S322" s="308"/>
      <c r="T322" s="308"/>
      <c r="U322" s="308"/>
      <c r="V322" s="308"/>
      <c r="W322" s="308"/>
      <c r="X322" s="308"/>
      <c r="Y322" s="308">
        <v>319</v>
      </c>
      <c r="Z322" s="309"/>
      <c r="AA322" s="308"/>
      <c r="AB322" s="165"/>
      <c r="AC322" s="165"/>
      <c r="AD322" s="165"/>
    </row>
    <row r="323" spans="10:30" s="307" customFormat="1" x14ac:dyDescent="0.25">
      <c r="J323" s="308"/>
      <c r="K323" s="308"/>
      <c r="L323" s="308"/>
      <c r="M323" s="308"/>
      <c r="N323" s="308"/>
      <c r="O323" s="308"/>
      <c r="P323" s="308"/>
      <c r="Q323" s="308"/>
      <c r="R323" s="308"/>
      <c r="S323" s="308"/>
      <c r="T323" s="308"/>
      <c r="U323" s="308"/>
      <c r="V323" s="308"/>
      <c r="W323" s="308"/>
      <c r="X323" s="308"/>
      <c r="Y323" s="308">
        <v>320</v>
      </c>
      <c r="Z323" s="309"/>
      <c r="AA323" s="308"/>
      <c r="AB323" s="165"/>
      <c r="AC323" s="165"/>
      <c r="AD323" s="165"/>
    </row>
    <row r="324" spans="10:30" s="307" customFormat="1" x14ac:dyDescent="0.25">
      <c r="J324" s="308"/>
      <c r="K324" s="308"/>
      <c r="L324" s="308"/>
      <c r="M324" s="308"/>
      <c r="N324" s="308"/>
      <c r="O324" s="308"/>
      <c r="P324" s="308"/>
      <c r="Q324" s="308"/>
      <c r="R324" s="308"/>
      <c r="S324" s="308"/>
      <c r="T324" s="308"/>
      <c r="U324" s="308"/>
      <c r="V324" s="308"/>
      <c r="W324" s="308"/>
      <c r="X324" s="308"/>
      <c r="Y324" s="308">
        <v>321</v>
      </c>
      <c r="Z324" s="309"/>
      <c r="AA324" s="308"/>
      <c r="AB324" s="165"/>
      <c r="AC324" s="165"/>
      <c r="AD324" s="165"/>
    </row>
    <row r="325" spans="10:30" s="307" customFormat="1" x14ac:dyDescent="0.25">
      <c r="J325" s="308"/>
      <c r="K325" s="308"/>
      <c r="L325" s="308"/>
      <c r="M325" s="308"/>
      <c r="N325" s="308"/>
      <c r="O325" s="308"/>
      <c r="P325" s="308"/>
      <c r="Q325" s="308"/>
      <c r="R325" s="308"/>
      <c r="S325" s="308"/>
      <c r="T325" s="308"/>
      <c r="U325" s="308"/>
      <c r="V325" s="308"/>
      <c r="W325" s="308"/>
      <c r="X325" s="308"/>
      <c r="Y325" s="308">
        <v>322</v>
      </c>
      <c r="Z325" s="309"/>
      <c r="AA325" s="308"/>
      <c r="AB325" s="165"/>
      <c r="AC325" s="165"/>
      <c r="AD325" s="165"/>
    </row>
    <row r="326" spans="10:30" s="307" customFormat="1" x14ac:dyDescent="0.25">
      <c r="J326" s="308"/>
      <c r="K326" s="308"/>
      <c r="L326" s="308"/>
      <c r="M326" s="308"/>
      <c r="N326" s="308"/>
      <c r="O326" s="308"/>
      <c r="P326" s="308"/>
      <c r="Q326" s="308"/>
      <c r="R326" s="308"/>
      <c r="S326" s="308"/>
      <c r="T326" s="308"/>
      <c r="U326" s="308"/>
      <c r="V326" s="308"/>
      <c r="W326" s="308"/>
      <c r="X326" s="308"/>
      <c r="Y326" s="308">
        <v>323</v>
      </c>
      <c r="Z326" s="309"/>
      <c r="AA326" s="308"/>
      <c r="AB326" s="165"/>
      <c r="AC326" s="165"/>
      <c r="AD326" s="165"/>
    </row>
    <row r="327" spans="10:30" s="307" customFormat="1" x14ac:dyDescent="0.25">
      <c r="J327" s="308"/>
      <c r="K327" s="308"/>
      <c r="L327" s="308"/>
      <c r="M327" s="308"/>
      <c r="N327" s="308"/>
      <c r="O327" s="308"/>
      <c r="P327" s="308"/>
      <c r="Q327" s="308"/>
      <c r="R327" s="308"/>
      <c r="S327" s="308"/>
      <c r="T327" s="308"/>
      <c r="U327" s="308"/>
      <c r="V327" s="308"/>
      <c r="W327" s="308"/>
      <c r="X327" s="308"/>
      <c r="Y327" s="308">
        <v>324</v>
      </c>
      <c r="Z327" s="309"/>
      <c r="AA327" s="308"/>
      <c r="AB327" s="165"/>
      <c r="AC327" s="165"/>
      <c r="AD327" s="165"/>
    </row>
    <row r="328" spans="10:30" s="307" customFormat="1" x14ac:dyDescent="0.25">
      <c r="J328" s="308"/>
      <c r="K328" s="308"/>
      <c r="L328" s="308"/>
      <c r="M328" s="308"/>
      <c r="N328" s="308"/>
      <c r="O328" s="308"/>
      <c r="P328" s="308"/>
      <c r="Q328" s="308"/>
      <c r="R328" s="308"/>
      <c r="S328" s="308"/>
      <c r="T328" s="308"/>
      <c r="U328" s="308"/>
      <c r="V328" s="308"/>
      <c r="W328" s="308"/>
      <c r="X328" s="308"/>
      <c r="Y328" s="308">
        <v>325</v>
      </c>
      <c r="Z328" s="309"/>
      <c r="AA328" s="308"/>
      <c r="AB328" s="165"/>
      <c r="AC328" s="165"/>
      <c r="AD328" s="165"/>
    </row>
    <row r="329" spans="10:30" s="307" customFormat="1" x14ac:dyDescent="0.25">
      <c r="J329" s="308"/>
      <c r="K329" s="308"/>
      <c r="L329" s="308"/>
      <c r="M329" s="308"/>
      <c r="N329" s="308"/>
      <c r="O329" s="308"/>
      <c r="P329" s="308"/>
      <c r="Q329" s="308"/>
      <c r="R329" s="308"/>
      <c r="S329" s="308"/>
      <c r="T329" s="308"/>
      <c r="U329" s="308"/>
      <c r="V329" s="308"/>
      <c r="W329" s="308"/>
      <c r="X329" s="308"/>
      <c r="Y329" s="308">
        <v>326</v>
      </c>
      <c r="Z329" s="309"/>
      <c r="AA329" s="308"/>
      <c r="AB329" s="165"/>
      <c r="AC329" s="165"/>
      <c r="AD329" s="165"/>
    </row>
    <row r="330" spans="10:30" s="307" customFormat="1" x14ac:dyDescent="0.25">
      <c r="J330" s="308"/>
      <c r="K330" s="308"/>
      <c r="L330" s="308"/>
      <c r="M330" s="308"/>
      <c r="N330" s="308"/>
      <c r="O330" s="308"/>
      <c r="P330" s="308"/>
      <c r="Q330" s="308"/>
      <c r="R330" s="308"/>
      <c r="S330" s="308"/>
      <c r="T330" s="308"/>
      <c r="U330" s="308"/>
      <c r="V330" s="308"/>
      <c r="W330" s="308"/>
      <c r="X330" s="308"/>
      <c r="Y330" s="308">
        <v>327</v>
      </c>
      <c r="Z330" s="309"/>
      <c r="AA330" s="308"/>
      <c r="AB330" s="165"/>
      <c r="AC330" s="165"/>
      <c r="AD330" s="165"/>
    </row>
    <row r="331" spans="10:30" s="307" customFormat="1" x14ac:dyDescent="0.25">
      <c r="J331" s="308"/>
      <c r="K331" s="308"/>
      <c r="L331" s="308"/>
      <c r="M331" s="308"/>
      <c r="N331" s="308"/>
      <c r="O331" s="308"/>
      <c r="P331" s="308"/>
      <c r="Q331" s="308"/>
      <c r="R331" s="308"/>
      <c r="S331" s="308"/>
      <c r="T331" s="308"/>
      <c r="U331" s="308"/>
      <c r="V331" s="308"/>
      <c r="W331" s="308"/>
      <c r="X331" s="308"/>
      <c r="Y331" s="308">
        <v>328</v>
      </c>
      <c r="Z331" s="309"/>
      <c r="AA331" s="308"/>
      <c r="AB331" s="165"/>
      <c r="AC331" s="165"/>
      <c r="AD331" s="165"/>
    </row>
    <row r="332" spans="10:30" s="307" customFormat="1" x14ac:dyDescent="0.25">
      <c r="J332" s="308"/>
      <c r="K332" s="308"/>
      <c r="L332" s="308"/>
      <c r="M332" s="308"/>
      <c r="N332" s="308"/>
      <c r="O332" s="308"/>
      <c r="P332" s="308"/>
      <c r="Q332" s="308"/>
      <c r="R332" s="308"/>
      <c r="S332" s="308"/>
      <c r="T332" s="308"/>
      <c r="U332" s="308"/>
      <c r="V332" s="308"/>
      <c r="W332" s="308"/>
      <c r="X332" s="308"/>
      <c r="Y332" s="308">
        <v>329</v>
      </c>
      <c r="Z332" s="309"/>
      <c r="AA332" s="308"/>
      <c r="AB332" s="165"/>
      <c r="AC332" s="165"/>
      <c r="AD332" s="165"/>
    </row>
    <row r="333" spans="10:30" s="307" customFormat="1" x14ac:dyDescent="0.25">
      <c r="J333" s="308"/>
      <c r="K333" s="308"/>
      <c r="L333" s="308"/>
      <c r="M333" s="308"/>
      <c r="N333" s="308"/>
      <c r="O333" s="308"/>
      <c r="P333" s="308"/>
      <c r="Q333" s="308"/>
      <c r="R333" s="308"/>
      <c r="S333" s="308"/>
      <c r="T333" s="308"/>
      <c r="U333" s="308"/>
      <c r="V333" s="308"/>
      <c r="W333" s="308"/>
      <c r="X333" s="308"/>
      <c r="Y333" s="308">
        <v>330</v>
      </c>
      <c r="Z333" s="309"/>
      <c r="AA333" s="308"/>
      <c r="AB333" s="165"/>
      <c r="AC333" s="165"/>
      <c r="AD333" s="165"/>
    </row>
    <row r="334" spans="10:30" s="307" customFormat="1" x14ac:dyDescent="0.25">
      <c r="J334" s="308"/>
      <c r="K334" s="308"/>
      <c r="L334" s="308"/>
      <c r="M334" s="308"/>
      <c r="N334" s="308"/>
      <c r="O334" s="308"/>
      <c r="P334" s="308"/>
      <c r="Q334" s="308"/>
      <c r="R334" s="308"/>
      <c r="S334" s="308"/>
      <c r="T334" s="308"/>
      <c r="U334" s="308"/>
      <c r="V334" s="308"/>
      <c r="W334" s="308"/>
      <c r="X334" s="308"/>
      <c r="Y334" s="308">
        <v>331</v>
      </c>
      <c r="Z334" s="309"/>
      <c r="AA334" s="308"/>
      <c r="AB334" s="165"/>
      <c r="AC334" s="165"/>
      <c r="AD334" s="165"/>
    </row>
    <row r="335" spans="10:30" s="307" customFormat="1" x14ac:dyDescent="0.25">
      <c r="J335" s="308"/>
      <c r="K335" s="308"/>
      <c r="L335" s="308"/>
      <c r="M335" s="308"/>
      <c r="N335" s="308"/>
      <c r="O335" s="308"/>
      <c r="P335" s="308"/>
      <c r="Q335" s="308"/>
      <c r="R335" s="308"/>
      <c r="S335" s="308"/>
      <c r="T335" s="308"/>
      <c r="U335" s="308"/>
      <c r="V335" s="308"/>
      <c r="W335" s="308"/>
      <c r="X335" s="308"/>
      <c r="Y335" s="308">
        <v>332</v>
      </c>
      <c r="Z335" s="309"/>
      <c r="AA335" s="308"/>
      <c r="AB335" s="165"/>
      <c r="AC335" s="165"/>
      <c r="AD335" s="165"/>
    </row>
    <row r="336" spans="10:30" s="307" customFormat="1" x14ac:dyDescent="0.25">
      <c r="J336" s="308"/>
      <c r="K336" s="308"/>
      <c r="L336" s="308"/>
      <c r="M336" s="308"/>
      <c r="N336" s="308"/>
      <c r="O336" s="308"/>
      <c r="P336" s="308"/>
      <c r="Q336" s="308"/>
      <c r="R336" s="308"/>
      <c r="S336" s="308"/>
      <c r="T336" s="308"/>
      <c r="U336" s="308"/>
      <c r="V336" s="308"/>
      <c r="W336" s="308"/>
      <c r="X336" s="308"/>
      <c r="Y336" s="308">
        <v>333</v>
      </c>
      <c r="Z336" s="309"/>
      <c r="AA336" s="308"/>
      <c r="AB336" s="165"/>
      <c r="AC336" s="165"/>
      <c r="AD336" s="165"/>
    </row>
    <row r="337" spans="10:30" s="307" customFormat="1" x14ac:dyDescent="0.25">
      <c r="J337" s="308"/>
      <c r="K337" s="308"/>
      <c r="L337" s="308"/>
      <c r="M337" s="308"/>
      <c r="N337" s="308"/>
      <c r="O337" s="308"/>
      <c r="P337" s="308"/>
      <c r="Q337" s="308"/>
      <c r="R337" s="308"/>
      <c r="S337" s="308"/>
      <c r="T337" s="308"/>
      <c r="U337" s="308"/>
      <c r="V337" s="308"/>
      <c r="W337" s="308"/>
      <c r="X337" s="308"/>
      <c r="Y337" s="308">
        <v>334</v>
      </c>
      <c r="Z337" s="309"/>
      <c r="AA337" s="308"/>
      <c r="AB337" s="165"/>
      <c r="AC337" s="165"/>
      <c r="AD337" s="165"/>
    </row>
    <row r="338" spans="10:30" s="307" customFormat="1" x14ac:dyDescent="0.25">
      <c r="J338" s="308"/>
      <c r="K338" s="308"/>
      <c r="L338" s="308"/>
      <c r="M338" s="308"/>
      <c r="N338" s="308"/>
      <c r="O338" s="308"/>
      <c r="P338" s="308"/>
      <c r="Q338" s="308"/>
      <c r="R338" s="308"/>
      <c r="S338" s="308"/>
      <c r="T338" s="308"/>
      <c r="U338" s="308"/>
      <c r="V338" s="308"/>
      <c r="W338" s="308"/>
      <c r="X338" s="308"/>
      <c r="Y338" s="308">
        <v>335</v>
      </c>
      <c r="Z338" s="309"/>
      <c r="AA338" s="308"/>
      <c r="AB338" s="165"/>
      <c r="AC338" s="165"/>
      <c r="AD338" s="165"/>
    </row>
    <row r="339" spans="10:30" s="307" customFormat="1" x14ac:dyDescent="0.25">
      <c r="J339" s="308"/>
      <c r="K339" s="308"/>
      <c r="L339" s="308"/>
      <c r="M339" s="308"/>
      <c r="N339" s="308"/>
      <c r="O339" s="308"/>
      <c r="P339" s="308"/>
      <c r="Q339" s="308"/>
      <c r="R339" s="308"/>
      <c r="S339" s="308"/>
      <c r="T339" s="308"/>
      <c r="U339" s="308"/>
      <c r="V339" s="308"/>
      <c r="W339" s="308"/>
      <c r="X339" s="308"/>
      <c r="Y339" s="308">
        <v>336</v>
      </c>
      <c r="Z339" s="309"/>
      <c r="AA339" s="308"/>
      <c r="AB339" s="165"/>
      <c r="AC339" s="165"/>
      <c r="AD339" s="165"/>
    </row>
    <row r="340" spans="10:30" s="307" customFormat="1" x14ac:dyDescent="0.25">
      <c r="J340" s="308"/>
      <c r="K340" s="308"/>
      <c r="L340" s="308"/>
      <c r="M340" s="308"/>
      <c r="N340" s="308"/>
      <c r="O340" s="308"/>
      <c r="P340" s="308"/>
      <c r="Q340" s="308"/>
      <c r="R340" s="308"/>
      <c r="S340" s="308"/>
      <c r="T340" s="308"/>
      <c r="U340" s="308"/>
      <c r="V340" s="308"/>
      <c r="W340" s="308"/>
      <c r="X340" s="308"/>
      <c r="Y340" s="308">
        <v>337</v>
      </c>
      <c r="Z340" s="309"/>
      <c r="AA340" s="308"/>
      <c r="AB340" s="165"/>
      <c r="AC340" s="165"/>
      <c r="AD340" s="165"/>
    </row>
    <row r="341" spans="10:30" s="307" customFormat="1" x14ac:dyDescent="0.25">
      <c r="J341" s="308"/>
      <c r="K341" s="308"/>
      <c r="L341" s="308"/>
      <c r="M341" s="308"/>
      <c r="N341" s="308"/>
      <c r="O341" s="308"/>
      <c r="P341" s="308"/>
      <c r="Q341" s="308"/>
      <c r="R341" s="308"/>
      <c r="S341" s="308"/>
      <c r="T341" s="308"/>
      <c r="U341" s="308"/>
      <c r="V341" s="308"/>
      <c r="W341" s="308"/>
      <c r="X341" s="308"/>
      <c r="Y341" s="308">
        <v>338</v>
      </c>
      <c r="Z341" s="309"/>
      <c r="AA341" s="308"/>
      <c r="AB341" s="165"/>
      <c r="AC341" s="165"/>
      <c r="AD341" s="165"/>
    </row>
    <row r="342" spans="10:30" s="307" customFormat="1" x14ac:dyDescent="0.25">
      <c r="J342" s="308"/>
      <c r="K342" s="308"/>
      <c r="L342" s="308"/>
      <c r="M342" s="308"/>
      <c r="N342" s="308"/>
      <c r="O342" s="308"/>
      <c r="P342" s="308"/>
      <c r="Q342" s="308"/>
      <c r="R342" s="308"/>
      <c r="S342" s="308"/>
      <c r="T342" s="308"/>
      <c r="U342" s="308"/>
      <c r="V342" s="308"/>
      <c r="W342" s="308"/>
      <c r="X342" s="308"/>
      <c r="Y342" s="308">
        <v>339</v>
      </c>
      <c r="Z342" s="309"/>
      <c r="AA342" s="308"/>
      <c r="AB342" s="165"/>
      <c r="AC342" s="165"/>
      <c r="AD342" s="165"/>
    </row>
    <row r="343" spans="10:30" s="307" customFormat="1" x14ac:dyDescent="0.25">
      <c r="J343" s="308"/>
      <c r="K343" s="308"/>
      <c r="L343" s="308"/>
      <c r="M343" s="308"/>
      <c r="N343" s="308"/>
      <c r="O343" s="308"/>
      <c r="P343" s="308"/>
      <c r="Q343" s="308"/>
      <c r="R343" s="308"/>
      <c r="S343" s="308"/>
      <c r="T343" s="308"/>
      <c r="U343" s="308"/>
      <c r="V343" s="308"/>
      <c r="W343" s="308"/>
      <c r="X343" s="308"/>
      <c r="Y343" s="308">
        <v>340</v>
      </c>
      <c r="Z343" s="309"/>
      <c r="AA343" s="308"/>
      <c r="AB343" s="165"/>
      <c r="AC343" s="165"/>
      <c r="AD343" s="165"/>
    </row>
    <row r="344" spans="10:30" s="307" customFormat="1" x14ac:dyDescent="0.25">
      <c r="J344" s="308"/>
      <c r="K344" s="308"/>
      <c r="L344" s="308"/>
      <c r="M344" s="308"/>
      <c r="N344" s="308"/>
      <c r="O344" s="308"/>
      <c r="P344" s="308"/>
      <c r="Q344" s="308"/>
      <c r="R344" s="308"/>
      <c r="S344" s="308"/>
      <c r="T344" s="308"/>
      <c r="U344" s="308"/>
      <c r="V344" s="308"/>
      <c r="W344" s="308"/>
      <c r="X344" s="308"/>
      <c r="Y344" s="308">
        <v>341</v>
      </c>
      <c r="Z344" s="309"/>
      <c r="AA344" s="308"/>
      <c r="AB344" s="165"/>
      <c r="AC344" s="165"/>
      <c r="AD344" s="165"/>
    </row>
    <row r="345" spans="10:30" s="307" customFormat="1" x14ac:dyDescent="0.25">
      <c r="J345" s="308"/>
      <c r="K345" s="308"/>
      <c r="L345" s="308"/>
      <c r="M345" s="308"/>
      <c r="N345" s="308"/>
      <c r="O345" s="308"/>
      <c r="P345" s="308"/>
      <c r="Q345" s="308"/>
      <c r="R345" s="308"/>
      <c r="S345" s="308"/>
      <c r="T345" s="308"/>
      <c r="U345" s="308"/>
      <c r="V345" s="308"/>
      <c r="W345" s="308"/>
      <c r="X345" s="308"/>
      <c r="Y345" s="308">
        <v>342</v>
      </c>
      <c r="Z345" s="309"/>
      <c r="AA345" s="308"/>
      <c r="AB345" s="165"/>
      <c r="AC345" s="165"/>
      <c r="AD345" s="165"/>
    </row>
    <row r="346" spans="10:30" s="307" customFormat="1" x14ac:dyDescent="0.25">
      <c r="J346" s="308"/>
      <c r="K346" s="308"/>
      <c r="L346" s="308"/>
      <c r="M346" s="308"/>
      <c r="N346" s="308"/>
      <c r="O346" s="308"/>
      <c r="P346" s="308"/>
      <c r="Q346" s="308"/>
      <c r="R346" s="308"/>
      <c r="S346" s="308"/>
      <c r="T346" s="308"/>
      <c r="U346" s="308"/>
      <c r="V346" s="308"/>
      <c r="W346" s="308"/>
      <c r="X346" s="308"/>
      <c r="Y346" s="308">
        <v>343</v>
      </c>
      <c r="Z346" s="309"/>
      <c r="AA346" s="308"/>
      <c r="AB346" s="165"/>
      <c r="AC346" s="165"/>
      <c r="AD346" s="165"/>
    </row>
    <row r="347" spans="10:30" s="307" customFormat="1" x14ac:dyDescent="0.25">
      <c r="J347" s="308"/>
      <c r="K347" s="308"/>
      <c r="L347" s="308"/>
      <c r="M347" s="308"/>
      <c r="N347" s="308"/>
      <c r="O347" s="308"/>
      <c r="P347" s="308"/>
      <c r="Q347" s="308"/>
      <c r="R347" s="308"/>
      <c r="S347" s="308"/>
      <c r="T347" s="308"/>
      <c r="U347" s="308"/>
      <c r="V347" s="308"/>
      <c r="W347" s="308"/>
      <c r="X347" s="308"/>
      <c r="Y347" s="308">
        <v>344</v>
      </c>
      <c r="Z347" s="309"/>
      <c r="AA347" s="308"/>
      <c r="AB347" s="165"/>
      <c r="AC347" s="165"/>
      <c r="AD347" s="165"/>
    </row>
    <row r="348" spans="10:30" s="307" customFormat="1" x14ac:dyDescent="0.25">
      <c r="J348" s="308"/>
      <c r="K348" s="308"/>
      <c r="L348" s="308"/>
      <c r="M348" s="308"/>
      <c r="N348" s="308"/>
      <c r="O348" s="308"/>
      <c r="P348" s="308"/>
      <c r="Q348" s="308"/>
      <c r="R348" s="308"/>
      <c r="S348" s="308"/>
      <c r="T348" s="308"/>
      <c r="U348" s="308"/>
      <c r="V348" s="308"/>
      <c r="W348" s="308"/>
      <c r="X348" s="308"/>
      <c r="Y348" s="308">
        <v>345</v>
      </c>
      <c r="Z348" s="309"/>
      <c r="AA348" s="308"/>
      <c r="AB348" s="165"/>
      <c r="AC348" s="165"/>
      <c r="AD348" s="165"/>
    </row>
    <row r="349" spans="10:30" s="307" customFormat="1" x14ac:dyDescent="0.25">
      <c r="J349" s="308"/>
      <c r="K349" s="308"/>
      <c r="L349" s="308"/>
      <c r="M349" s="308"/>
      <c r="N349" s="308"/>
      <c r="O349" s="308"/>
      <c r="P349" s="308"/>
      <c r="Q349" s="308"/>
      <c r="R349" s="308"/>
      <c r="S349" s="308"/>
      <c r="T349" s="308"/>
      <c r="U349" s="308"/>
      <c r="V349" s="308"/>
      <c r="W349" s="308"/>
      <c r="X349" s="308"/>
      <c r="Y349" s="308">
        <v>346</v>
      </c>
      <c r="Z349" s="309"/>
      <c r="AA349" s="308"/>
      <c r="AB349" s="165"/>
      <c r="AC349" s="165"/>
      <c r="AD349" s="165"/>
    </row>
    <row r="350" spans="10:30" s="307" customFormat="1" x14ac:dyDescent="0.25">
      <c r="J350" s="308"/>
      <c r="K350" s="308"/>
      <c r="L350" s="308"/>
      <c r="M350" s="308"/>
      <c r="N350" s="308"/>
      <c r="O350" s="308"/>
      <c r="P350" s="308"/>
      <c r="Q350" s="308"/>
      <c r="R350" s="308"/>
      <c r="S350" s="308"/>
      <c r="T350" s="308"/>
      <c r="U350" s="308"/>
      <c r="V350" s="308"/>
      <c r="W350" s="308"/>
      <c r="X350" s="308"/>
      <c r="Y350" s="308">
        <v>347</v>
      </c>
      <c r="Z350" s="309"/>
      <c r="AA350" s="308"/>
      <c r="AB350" s="165"/>
      <c r="AC350" s="165"/>
      <c r="AD350" s="165"/>
    </row>
    <row r="351" spans="10:30" s="307" customFormat="1" x14ac:dyDescent="0.25">
      <c r="J351" s="308"/>
      <c r="K351" s="308"/>
      <c r="L351" s="308"/>
      <c r="M351" s="308"/>
      <c r="N351" s="308"/>
      <c r="O351" s="308"/>
      <c r="P351" s="308"/>
      <c r="Q351" s="308"/>
      <c r="R351" s="308"/>
      <c r="S351" s="308"/>
      <c r="T351" s="308"/>
      <c r="U351" s="308"/>
      <c r="V351" s="308"/>
      <c r="W351" s="308"/>
      <c r="X351" s="308"/>
      <c r="Y351" s="308">
        <v>348</v>
      </c>
      <c r="Z351" s="309"/>
      <c r="AA351" s="308"/>
      <c r="AB351" s="165"/>
      <c r="AC351" s="165"/>
      <c r="AD351" s="165"/>
    </row>
    <row r="352" spans="10:30" s="307" customFormat="1" x14ac:dyDescent="0.25">
      <c r="J352" s="308"/>
      <c r="K352" s="308"/>
      <c r="L352" s="308"/>
      <c r="M352" s="308"/>
      <c r="N352" s="308"/>
      <c r="O352" s="308"/>
      <c r="P352" s="308"/>
      <c r="Q352" s="308"/>
      <c r="R352" s="308"/>
      <c r="S352" s="308"/>
      <c r="T352" s="308"/>
      <c r="U352" s="308"/>
      <c r="V352" s="308"/>
      <c r="W352" s="308"/>
      <c r="X352" s="308"/>
      <c r="Y352" s="308">
        <v>349</v>
      </c>
      <c r="Z352" s="309"/>
      <c r="AA352" s="308"/>
      <c r="AB352" s="165"/>
      <c r="AC352" s="165"/>
      <c r="AD352" s="165"/>
    </row>
    <row r="353" spans="10:30" s="307" customFormat="1" x14ac:dyDescent="0.25">
      <c r="J353" s="308"/>
      <c r="K353" s="308"/>
      <c r="L353" s="308"/>
      <c r="M353" s="308"/>
      <c r="N353" s="308"/>
      <c r="O353" s="308"/>
      <c r="P353" s="308"/>
      <c r="Q353" s="308"/>
      <c r="R353" s="308"/>
      <c r="S353" s="308"/>
      <c r="T353" s="308"/>
      <c r="U353" s="308"/>
      <c r="V353" s="308"/>
      <c r="W353" s="308"/>
      <c r="X353" s="308"/>
      <c r="Y353" s="308">
        <v>350</v>
      </c>
      <c r="Z353" s="309"/>
      <c r="AA353" s="308"/>
      <c r="AB353" s="165"/>
      <c r="AC353" s="165"/>
      <c r="AD353" s="165"/>
    </row>
    <row r="354" spans="10:30" s="307" customFormat="1" x14ac:dyDescent="0.25">
      <c r="J354" s="308"/>
      <c r="K354" s="308"/>
      <c r="L354" s="308"/>
      <c r="M354" s="308"/>
      <c r="N354" s="308"/>
      <c r="O354" s="308"/>
      <c r="P354" s="308"/>
      <c r="Q354" s="308"/>
      <c r="R354" s="308"/>
      <c r="S354" s="308"/>
      <c r="T354" s="308"/>
      <c r="U354" s="308"/>
      <c r="V354" s="308"/>
      <c r="W354" s="308"/>
      <c r="X354" s="308"/>
      <c r="Y354" s="308">
        <v>351</v>
      </c>
      <c r="Z354" s="309"/>
      <c r="AA354" s="308"/>
      <c r="AB354" s="165"/>
      <c r="AC354" s="165"/>
      <c r="AD354" s="165"/>
    </row>
    <row r="355" spans="10:30" s="307" customFormat="1" x14ac:dyDescent="0.25">
      <c r="J355" s="308"/>
      <c r="K355" s="308"/>
      <c r="L355" s="308"/>
      <c r="M355" s="308"/>
      <c r="N355" s="308"/>
      <c r="O355" s="308"/>
      <c r="P355" s="308"/>
      <c r="Q355" s="308"/>
      <c r="R355" s="308"/>
      <c r="S355" s="308"/>
      <c r="T355" s="308"/>
      <c r="U355" s="308"/>
      <c r="V355" s="308"/>
      <c r="W355" s="308"/>
      <c r="X355" s="308"/>
      <c r="Y355" s="308">
        <v>352</v>
      </c>
      <c r="Z355" s="309"/>
      <c r="AA355" s="308"/>
      <c r="AB355" s="165"/>
      <c r="AC355" s="165"/>
      <c r="AD355" s="165"/>
    </row>
    <row r="356" spans="10:30" s="307" customFormat="1" x14ac:dyDescent="0.25">
      <c r="J356" s="308"/>
      <c r="K356" s="308"/>
      <c r="L356" s="308"/>
      <c r="M356" s="308"/>
      <c r="N356" s="308"/>
      <c r="O356" s="308"/>
      <c r="P356" s="308"/>
      <c r="Q356" s="308"/>
      <c r="R356" s="308"/>
      <c r="S356" s="308"/>
      <c r="T356" s="308"/>
      <c r="U356" s="308"/>
      <c r="V356" s="308"/>
      <c r="W356" s="308"/>
      <c r="X356" s="308"/>
      <c r="Y356" s="308">
        <v>353</v>
      </c>
      <c r="Z356" s="309"/>
      <c r="AA356" s="308"/>
      <c r="AB356" s="165"/>
      <c r="AC356" s="165"/>
      <c r="AD356" s="165"/>
    </row>
    <row r="357" spans="10:30" s="307" customFormat="1" x14ac:dyDescent="0.25">
      <c r="J357" s="308"/>
      <c r="K357" s="308"/>
      <c r="L357" s="308"/>
      <c r="M357" s="308"/>
      <c r="N357" s="308"/>
      <c r="O357" s="308"/>
      <c r="P357" s="308"/>
      <c r="Q357" s="308"/>
      <c r="R357" s="308"/>
      <c r="S357" s="308"/>
      <c r="T357" s="308"/>
      <c r="U357" s="308"/>
      <c r="V357" s="308"/>
      <c r="W357" s="308"/>
      <c r="X357" s="308"/>
      <c r="Y357" s="308">
        <v>354</v>
      </c>
      <c r="Z357" s="309"/>
      <c r="AA357" s="308"/>
      <c r="AB357" s="165"/>
      <c r="AC357" s="165"/>
      <c r="AD357" s="165"/>
    </row>
    <row r="358" spans="10:30" s="307" customFormat="1" x14ac:dyDescent="0.25">
      <c r="J358" s="308"/>
      <c r="K358" s="308"/>
      <c r="L358" s="308"/>
      <c r="M358" s="308"/>
      <c r="N358" s="308"/>
      <c r="O358" s="308"/>
      <c r="P358" s="308"/>
      <c r="Q358" s="308"/>
      <c r="R358" s="308"/>
      <c r="S358" s="308"/>
      <c r="T358" s="308"/>
      <c r="U358" s="308"/>
      <c r="V358" s="308"/>
      <c r="W358" s="308"/>
      <c r="X358" s="308"/>
      <c r="Y358" s="308">
        <v>355</v>
      </c>
      <c r="Z358" s="309"/>
      <c r="AA358" s="308"/>
      <c r="AB358" s="165"/>
      <c r="AC358" s="165"/>
      <c r="AD358" s="165"/>
    </row>
  </sheetData>
  <sheetProtection algorithmName="SHA-512" hashValue="FtOiISI4aes0RqMiql60vAXMZEjXUqD7KXjXmBXwTAa/oBkYaP+X/V65YyezD+NT8Ncfhg/D3+CWSRZskF83ZQ==" saltValue="xPPWL16edIFGjPVDDs6JbA==" spinCount="100000" sheet="1" selectLockedCells="1"/>
  <mergeCells count="50">
    <mergeCell ref="B43:I43"/>
    <mergeCell ref="U56:U58"/>
    <mergeCell ref="B40:I40"/>
    <mergeCell ref="D41:F42"/>
    <mergeCell ref="G41:I42"/>
    <mergeCell ref="K41:M42"/>
    <mergeCell ref="AA41:AD42"/>
    <mergeCell ref="D35:G35"/>
    <mergeCell ref="B36:I36"/>
    <mergeCell ref="B37:I37"/>
    <mergeCell ref="B38:I38"/>
    <mergeCell ref="B39:I39"/>
    <mergeCell ref="B32:F32"/>
    <mergeCell ref="G32:I32"/>
    <mergeCell ref="B33:I33"/>
    <mergeCell ref="E34:G34"/>
    <mergeCell ref="H34:I34"/>
    <mergeCell ref="D27:G27"/>
    <mergeCell ref="B28:I28"/>
    <mergeCell ref="B29:I29"/>
    <mergeCell ref="B30:I30"/>
    <mergeCell ref="D31:G31"/>
    <mergeCell ref="B19:I20"/>
    <mergeCell ref="B22:I22"/>
    <mergeCell ref="D24:G24"/>
    <mergeCell ref="B25:I25"/>
    <mergeCell ref="B26:I26"/>
    <mergeCell ref="B14:H14"/>
    <mergeCell ref="D15:G15"/>
    <mergeCell ref="D16:F16"/>
    <mergeCell ref="D17:F17"/>
    <mergeCell ref="C18:I18"/>
    <mergeCell ref="B11:I11"/>
    <mergeCell ref="B12:C12"/>
    <mergeCell ref="D12:I12"/>
    <mergeCell ref="B13:F13"/>
    <mergeCell ref="G13:I13"/>
    <mergeCell ref="B8:E8"/>
    <mergeCell ref="F8:I8"/>
    <mergeCell ref="B9:E9"/>
    <mergeCell ref="F9:I9"/>
    <mergeCell ref="B10:D10"/>
    <mergeCell ref="E10:H10"/>
    <mergeCell ref="B1:I1"/>
    <mergeCell ref="C2:G2"/>
    <mergeCell ref="D4:F4"/>
    <mergeCell ref="K6:K7"/>
    <mergeCell ref="C7:D7"/>
    <mergeCell ref="F7:H7"/>
    <mergeCell ref="B6:I6"/>
  </mergeCells>
  <conditionalFormatting sqref="J1">
    <cfRule type="containsText" dxfId="12" priority="7" operator="containsText" text="#">
      <formula>NOT(ISERROR(SEARCH("#",J1)))</formula>
    </cfRule>
    <cfRule type="containsText" dxfId="11" priority="8" operator="containsText" text="F">
      <formula>NOT(ISERROR(SEARCH("F",J1)))</formula>
    </cfRule>
    <cfRule type="containsText" dxfId="10" priority="9" operator="containsText" text="M">
      <formula>NOT(ISERROR(SEARCH("M",J1)))</formula>
    </cfRule>
  </conditionalFormatting>
  <conditionalFormatting sqref="J1">
    <cfRule type="containsText" dxfId="9" priority="3" operator="containsText" text="M V">
      <formula>NOT(ISERROR(SEARCH("M V",J1)))</formula>
    </cfRule>
    <cfRule type="containsText" dxfId="8" priority="4" operator="containsText" text="M S">
      <formula>NOT(ISERROR(SEARCH("M S",J1)))</formula>
    </cfRule>
    <cfRule type="containsText" dxfId="7" priority="5" operator="containsText" text="F V">
      <formula>NOT(ISERROR(SEARCH("F V",J1)))</formula>
    </cfRule>
    <cfRule type="containsText" dxfId="6" priority="6" operator="containsText" text="F S">
      <formula>NOT(ISERROR(SEARCH("F S",J1)))</formula>
    </cfRule>
  </conditionalFormatting>
  <conditionalFormatting sqref="C7:D7">
    <cfRule type="containsText" dxfId="5" priority="2" operator="containsText" text="FÉMININ">
      <formula>NOT(ISERROR(SEARCH("FÉMININ",C7)))</formula>
    </cfRule>
    <cfRule type="containsText" dxfId="4" priority="1" operator="containsText" text="MASCULIN">
      <formula>NOT(ISERROR(SEARCH("MASCULIN",C7)))</formula>
    </cfRule>
  </conditionalFormatting>
  <dataValidations count="4">
    <dataValidation type="list" errorStyle="warning" allowBlank="1" showInputMessage="1" showErrorMessage="1" sqref="B6" xr:uid="{00000000-0002-0000-0800-000000000000}">
      <formula1>$V$13:$V$16</formula1>
    </dataValidation>
    <dataValidation type="list" errorStyle="warning" allowBlank="1" showInputMessage="1" showErrorMessage="1" sqref="D17:F17" xr:uid="{00000000-0002-0000-0800-000001000000}">
      <formula1>$T$13:$T$16</formula1>
    </dataValidation>
    <dataValidation type="list" errorStyle="warning" allowBlank="1" showInputMessage="1" showErrorMessage="1" sqref="F7:H7" xr:uid="{00000000-0002-0000-0800-000002000000}">
      <formula1>$T$24:$T$26</formula1>
    </dataValidation>
    <dataValidation type="list" errorStyle="warning" allowBlank="1" showInputMessage="1" showErrorMessage="1" sqref="C7:D7" xr:uid="{00000000-0002-0000-0800-000003000000}">
      <formula1>$T$19:$T$21</formula1>
    </dataValidation>
  </dataValidations>
  <printOptions horizontalCentered="1"/>
  <pageMargins left="0.196850393700787" right="0.196850393700787" top="0.74803149606299202" bottom="0.74803149606299202" header="0.31496062992126" footer="0.31496062992126"/>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304" r:id="rId4" name="Check Box 16">
              <controlPr defaultSize="0" autoFill="0" autoLine="0" autoPict="0">
                <anchor moveWithCells="1">
                  <from>
                    <xdr:col>1</xdr:col>
                    <xdr:colOff>9525</xdr:colOff>
                    <xdr:row>23</xdr:row>
                    <xdr:rowOff>47625</xdr:rowOff>
                  </from>
                  <to>
                    <xdr:col>1</xdr:col>
                    <xdr:colOff>323850</xdr:colOff>
                    <xdr:row>24</xdr:row>
                    <xdr:rowOff>428625</xdr:rowOff>
                  </to>
                </anchor>
              </controlPr>
            </control>
          </mc:Choice>
        </mc:AlternateContent>
        <mc:AlternateContent xmlns:mc="http://schemas.openxmlformats.org/markup-compatibility/2006">
          <mc:Choice Requires="x14">
            <control shapeId="12305" r:id="rId5" name="Check Box 17">
              <controlPr defaultSize="0" autoFill="0" autoLine="0" autoPict="0">
                <anchor moveWithCells="1">
                  <from>
                    <xdr:col>1</xdr:col>
                    <xdr:colOff>9525</xdr:colOff>
                    <xdr:row>25</xdr:row>
                    <xdr:rowOff>19050</xdr:rowOff>
                  </from>
                  <to>
                    <xdr:col>1</xdr:col>
                    <xdr:colOff>314325</xdr:colOff>
                    <xdr:row>25</xdr:row>
                    <xdr:rowOff>257175</xdr:rowOff>
                  </to>
                </anchor>
              </controlPr>
            </control>
          </mc:Choice>
        </mc:AlternateContent>
        <mc:AlternateContent xmlns:mc="http://schemas.openxmlformats.org/markup-compatibility/2006">
          <mc:Choice Requires="x14">
            <control shapeId="12306" r:id="rId6" name="Check Box 18">
              <controlPr defaultSize="0" autoFill="0" autoLine="0" autoPict="0">
                <anchor moveWithCells="1">
                  <from>
                    <xdr:col>1</xdr:col>
                    <xdr:colOff>0</xdr:colOff>
                    <xdr:row>35</xdr:row>
                    <xdr:rowOff>171450</xdr:rowOff>
                  </from>
                  <to>
                    <xdr:col>1</xdr:col>
                    <xdr:colOff>304800</xdr:colOff>
                    <xdr:row>36</xdr:row>
                    <xdr:rowOff>200025</xdr:rowOff>
                  </to>
                </anchor>
              </controlPr>
            </control>
          </mc:Choice>
        </mc:AlternateContent>
        <mc:AlternateContent xmlns:mc="http://schemas.openxmlformats.org/markup-compatibility/2006">
          <mc:Choice Requires="x14">
            <control shapeId="12307" r:id="rId7" name="Check Box 19">
              <controlPr defaultSize="0" autoFill="0" autoLine="0" autoPict="0">
                <anchor moveWithCells="1">
                  <from>
                    <xdr:col>5</xdr:col>
                    <xdr:colOff>628650</xdr:colOff>
                    <xdr:row>36</xdr:row>
                    <xdr:rowOff>514350</xdr:rowOff>
                  </from>
                  <to>
                    <xdr:col>5</xdr:col>
                    <xdr:colOff>933450</xdr:colOff>
                    <xdr:row>37</xdr:row>
                    <xdr:rowOff>161925</xdr:rowOff>
                  </to>
                </anchor>
              </controlPr>
            </control>
          </mc:Choice>
        </mc:AlternateContent>
        <mc:AlternateContent xmlns:mc="http://schemas.openxmlformats.org/markup-compatibility/2006">
          <mc:Choice Requires="x14">
            <control shapeId="12308" r:id="rId8" name="Check Box 20">
              <controlPr defaultSize="0" autoFill="0" autoLine="0" autoPict="0">
                <anchor moveWithCells="1">
                  <from>
                    <xdr:col>1</xdr:col>
                    <xdr:colOff>0</xdr:colOff>
                    <xdr:row>37</xdr:row>
                    <xdr:rowOff>76200</xdr:rowOff>
                  </from>
                  <to>
                    <xdr:col>1</xdr:col>
                    <xdr:colOff>304800</xdr:colOff>
                    <xdr:row>38</xdr:row>
                    <xdr:rowOff>266700</xdr:rowOff>
                  </to>
                </anchor>
              </controlPr>
            </control>
          </mc:Choice>
        </mc:AlternateContent>
        <mc:AlternateContent xmlns:mc="http://schemas.openxmlformats.org/markup-compatibility/2006">
          <mc:Choice Requires="x14">
            <control shapeId="12309" r:id="rId9" name="Check Box 21">
              <controlPr defaultSize="0" autoFill="0" autoLine="0" autoPict="0">
                <anchor moveWithCells="1">
                  <from>
                    <xdr:col>5</xdr:col>
                    <xdr:colOff>409575</xdr:colOff>
                    <xdr:row>21</xdr:row>
                    <xdr:rowOff>114300</xdr:rowOff>
                  </from>
                  <to>
                    <xdr:col>5</xdr:col>
                    <xdr:colOff>714375</xdr:colOff>
                    <xdr:row>21</xdr:row>
                    <xdr:rowOff>352425</xdr:rowOff>
                  </to>
                </anchor>
              </controlPr>
            </control>
          </mc:Choice>
        </mc:AlternateContent>
        <mc:AlternateContent xmlns:mc="http://schemas.openxmlformats.org/markup-compatibility/2006">
          <mc:Choice Requires="x14">
            <control shapeId="12310" r:id="rId10" name="Check Box 22">
              <controlPr defaultSize="0" autoFill="0" autoLine="0" autoPict="0">
                <anchor moveWithCells="1">
                  <from>
                    <xdr:col>1</xdr:col>
                    <xdr:colOff>0</xdr:colOff>
                    <xdr:row>38</xdr:row>
                    <xdr:rowOff>285750</xdr:rowOff>
                  </from>
                  <to>
                    <xdr:col>1</xdr:col>
                    <xdr:colOff>304800</xdr:colOff>
                    <xdr:row>39</xdr:row>
                    <xdr:rowOff>276225</xdr:rowOff>
                  </to>
                </anchor>
              </controlPr>
            </control>
          </mc:Choice>
        </mc:AlternateContent>
        <mc:AlternateContent xmlns:mc="http://schemas.openxmlformats.org/markup-compatibility/2006">
          <mc:Choice Requires="x14">
            <control shapeId="12312" r:id="rId11" name="Check Box 24">
              <controlPr defaultSize="0" autoFill="0" autoLine="0" autoPict="0">
                <anchor moveWithCells="1">
                  <from>
                    <xdr:col>1</xdr:col>
                    <xdr:colOff>685800</xdr:colOff>
                    <xdr:row>16</xdr:row>
                    <xdr:rowOff>180975</xdr:rowOff>
                  </from>
                  <to>
                    <xdr:col>2</xdr:col>
                    <xdr:colOff>76200</xdr:colOff>
                    <xdr:row>18</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6"/>
  <dimension ref="A1:AH111"/>
  <sheetViews>
    <sheetView showGridLines="0" topLeftCell="A80" zoomScaleNormal="100" zoomScaleSheetLayoutView="100" workbookViewId="0">
      <selection activeCell="A16" sqref="A16:S20"/>
    </sheetView>
  </sheetViews>
  <sheetFormatPr baseColWidth="10" defaultColWidth="11.42578125" defaultRowHeight="12.75" x14ac:dyDescent="0.2"/>
  <cols>
    <col min="1" max="1" width="17.7109375" style="1" customWidth="1"/>
    <col min="2" max="3" width="11.7109375" style="1" customWidth="1"/>
    <col min="4" max="5" width="1.7109375" style="1" customWidth="1"/>
    <col min="6" max="7" width="2.7109375" style="1" customWidth="1"/>
    <col min="8" max="8" width="9" style="1" customWidth="1"/>
    <col min="9" max="9" width="6.140625" style="1" customWidth="1"/>
    <col min="10" max="10" width="24.7109375" style="1" customWidth="1"/>
    <col min="11" max="11" width="1.85546875" style="1" bestFit="1" customWidth="1"/>
    <col min="12" max="12" width="6.7109375" style="1" customWidth="1"/>
    <col min="13" max="13" width="21.7109375" style="1" customWidth="1"/>
    <col min="14" max="14" width="3.28515625" style="1" customWidth="1"/>
    <col min="15" max="15" width="10.28515625" style="1" customWidth="1"/>
    <col min="16" max="16" width="5.28515625" style="1" customWidth="1"/>
    <col min="17" max="20" width="1.7109375" style="1" customWidth="1"/>
    <col min="21" max="21" width="6.28515625" style="1" bestFit="1" customWidth="1"/>
    <col min="22" max="22" width="10.140625" style="1" hidden="1" customWidth="1"/>
    <col min="23" max="23" width="8.7109375" style="1" hidden="1" customWidth="1"/>
    <col min="24" max="24" width="5" style="1" hidden="1" customWidth="1"/>
    <col min="25" max="25" width="10.85546875" style="1" hidden="1" customWidth="1"/>
    <col min="26" max="26" width="5" style="1" hidden="1" customWidth="1"/>
    <col min="27" max="28" width="5" style="1" bestFit="1" customWidth="1"/>
    <col min="29" max="30" width="11.42578125" style="1"/>
    <col min="31" max="32" width="14" style="1" bestFit="1" customWidth="1"/>
    <col min="33" max="16384" width="11.42578125" style="1"/>
  </cols>
  <sheetData>
    <row r="1" spans="1:34" ht="19.5" hidden="1" customHeight="1" x14ac:dyDescent="0.2">
      <c r="A1" s="1">
        <f>IF(Menu!$B$7="","",Menu!$B$7)</f>
        <v>2025</v>
      </c>
      <c r="U1" s="105" t="s">
        <v>127</v>
      </c>
      <c r="V1" s="106" t="s">
        <v>128</v>
      </c>
      <c r="W1" s="614" t="s">
        <v>129</v>
      </c>
      <c r="X1" s="615"/>
      <c r="Y1" s="616"/>
      <c r="Z1" s="389" t="s">
        <v>130</v>
      </c>
      <c r="AA1" s="611"/>
      <c r="AB1" s="612"/>
      <c r="AC1" s="614" t="s">
        <v>131</v>
      </c>
      <c r="AD1" s="615"/>
      <c r="AE1" s="616"/>
      <c r="AF1" s="389" t="s">
        <v>132</v>
      </c>
      <c r="AG1" s="612"/>
      <c r="AH1" s="105" t="s">
        <v>133</v>
      </c>
    </row>
    <row r="2" spans="1:34" ht="2.25" hidden="1" customHeight="1" x14ac:dyDescent="0.2">
      <c r="U2" s="107">
        <f>Menu!B7</f>
        <v>2025</v>
      </c>
      <c r="V2" s="107">
        <f>VLOOKUP($U$2,cat,2,0)</f>
        <v>2017</v>
      </c>
      <c r="W2" s="107">
        <f>VLOOKUP($U$2,cat,3,0)</f>
        <v>2014</v>
      </c>
      <c r="X2" s="107">
        <f>VLOOKUP($U$2,cat,4,0)</f>
        <v>2015</v>
      </c>
      <c r="Y2" s="107">
        <f>VLOOKUP($U$2,cat,5,0)</f>
        <v>2016</v>
      </c>
      <c r="Z2" s="108">
        <f>VLOOKUP($U$2,cat,6,0)</f>
        <v>2011</v>
      </c>
      <c r="AA2" s="109">
        <f>VLOOKUP($U$2,cat,7,0)</f>
        <v>2012</v>
      </c>
      <c r="AB2" s="110">
        <f>VLOOKUP($U$2,cat,8,0)</f>
        <v>2013</v>
      </c>
      <c r="AC2" s="108">
        <f>VLOOKUP($U$2,cat,9,0)</f>
        <v>2008</v>
      </c>
      <c r="AD2" s="110">
        <f>VLOOKUP($U$2,cat,10,0)</f>
        <v>2009</v>
      </c>
      <c r="AE2" s="110">
        <f>VLOOKUP($U$2,cat,11,0)</f>
        <v>2010</v>
      </c>
      <c r="AF2" s="110">
        <f>VLOOKUP($U$2,cat,12,0)</f>
        <v>1966</v>
      </c>
      <c r="AG2" s="110">
        <f>VLOOKUP($U$2,cat,13,0)</f>
        <v>2007</v>
      </c>
      <c r="AH2" s="110">
        <f>VLOOKUP($U$2,cat,14,0)</f>
        <v>1965</v>
      </c>
    </row>
    <row r="3" spans="1:34" ht="32.25" customHeight="1" x14ac:dyDescent="0.4">
      <c r="A3" s="12" t="s">
        <v>33</v>
      </c>
      <c r="C3" s="599" t="str">
        <f>"VÉRIFICATION DES LICENCES "&amp;Menu!B7</f>
        <v>VÉRIFICATION DES LICENCES 2025</v>
      </c>
      <c r="D3" s="599"/>
      <c r="E3" s="599"/>
      <c r="F3" s="599"/>
      <c r="G3" s="599"/>
      <c r="H3" s="599"/>
      <c r="I3" s="599"/>
      <c r="J3" s="599"/>
      <c r="K3" s="599"/>
      <c r="L3" s="599"/>
      <c r="M3" s="599"/>
      <c r="O3" s="12" t="s">
        <v>32</v>
      </c>
    </row>
    <row r="4" spans="1:34" ht="20.25" customHeight="1" x14ac:dyDescent="0.25">
      <c r="A4" s="600"/>
      <c r="B4" s="600"/>
      <c r="C4" s="600"/>
      <c r="D4" s="600"/>
      <c r="E4" s="600"/>
      <c r="F4" s="600"/>
      <c r="G4" s="600"/>
      <c r="H4" s="600"/>
      <c r="I4" s="600"/>
    </row>
    <row r="5" spans="1:34" ht="15.75" x14ac:dyDescent="0.25">
      <c r="A5" s="613" t="s">
        <v>31</v>
      </c>
      <c r="B5" s="613"/>
      <c r="C5" s="613"/>
      <c r="D5" s="613"/>
      <c r="E5" s="613"/>
      <c r="F5" s="613"/>
      <c r="G5" s="613"/>
      <c r="H5" s="613"/>
      <c r="I5" s="613"/>
      <c r="M5" s="11"/>
      <c r="N5" s="11"/>
      <c r="O5" s="11"/>
    </row>
    <row r="6" spans="1:34" ht="15.75" customHeight="1" x14ac:dyDescent="0.25">
      <c r="A6" s="12"/>
      <c r="B6"/>
      <c r="C6"/>
      <c r="D6"/>
      <c r="E6"/>
      <c r="F6"/>
      <c r="G6"/>
      <c r="H6"/>
      <c r="I6" s="12"/>
      <c r="M6" s="11"/>
      <c r="N6" s="11"/>
      <c r="O6" s="11"/>
    </row>
    <row r="7" spans="1:34" ht="15.75" x14ac:dyDescent="0.25">
      <c r="A7" s="595" t="s">
        <v>227</v>
      </c>
      <c r="B7" s="595"/>
      <c r="C7" s="595"/>
      <c r="D7" s="595"/>
      <c r="E7" s="595"/>
      <c r="F7" s="595"/>
      <c r="G7" s="595"/>
      <c r="H7" s="595"/>
      <c r="I7" s="595"/>
      <c r="M7" s="11"/>
      <c r="N7" s="11"/>
      <c r="O7" s="11"/>
    </row>
    <row r="8" spans="1:34" ht="45" customHeight="1" x14ac:dyDescent="0.4">
      <c r="A8" s="10"/>
      <c r="B8" s="236"/>
      <c r="C8" s="236"/>
      <c r="D8" s="236"/>
      <c r="E8" s="236"/>
      <c r="F8" s="236"/>
      <c r="M8" s="11"/>
      <c r="N8" s="11"/>
      <c r="O8" s="11"/>
    </row>
    <row r="9" spans="1:34" ht="13.5" customHeight="1" thickBot="1" x14ac:dyDescent="0.45">
      <c r="B9" s="10"/>
      <c r="C9" s="10"/>
      <c r="D9" s="10"/>
      <c r="E9" s="10"/>
      <c r="F9" s="10"/>
      <c r="G9" s="10"/>
      <c r="M9" s="607" t="s">
        <v>236</v>
      </c>
      <c r="N9" s="607"/>
      <c r="O9" s="607"/>
      <c r="P9" s="607"/>
      <c r="Q9" s="607"/>
      <c r="R9" s="607"/>
      <c r="S9" s="607"/>
    </row>
    <row r="10" spans="1:34" ht="76.5" customHeight="1" thickBot="1" x14ac:dyDescent="0.25">
      <c r="A10" s="594" t="s">
        <v>240</v>
      </c>
      <c r="B10" s="594"/>
      <c r="C10" s="594"/>
      <c r="D10" s="594"/>
      <c r="E10" s="594"/>
      <c r="F10" s="594"/>
      <c r="G10" s="594"/>
      <c r="H10" s="594"/>
      <c r="I10" s="594"/>
      <c r="J10" s="594"/>
      <c r="M10" s="601"/>
      <c r="N10" s="602"/>
      <c r="O10" s="602"/>
      <c r="P10" s="602"/>
      <c r="Q10" s="602"/>
      <c r="R10" s="602"/>
      <c r="S10" s="603"/>
    </row>
    <row r="11" spans="1:34" ht="23.25" customHeight="1" thickBot="1" x14ac:dyDescent="0.25">
      <c r="A11" s="60" t="s">
        <v>30</v>
      </c>
      <c r="B11" s="608"/>
      <c r="C11" s="609"/>
      <c r="D11" s="609"/>
      <c r="E11" s="609"/>
      <c r="F11" s="609"/>
      <c r="G11" s="610"/>
      <c r="M11" s="604"/>
      <c r="N11" s="605"/>
      <c r="O11" s="605"/>
      <c r="P11" s="605"/>
      <c r="Q11" s="605"/>
      <c r="R11" s="605"/>
      <c r="S11" s="606"/>
    </row>
    <row r="12" spans="1:34" ht="6.75" customHeight="1" thickBot="1" x14ac:dyDescent="0.25">
      <c r="M12" s="9"/>
      <c r="N12" s="9"/>
      <c r="O12" s="9"/>
    </row>
    <row r="13" spans="1:34" ht="24" thickBot="1" x14ac:dyDescent="0.4">
      <c r="A13" s="57" t="s">
        <v>29</v>
      </c>
      <c r="B13" s="58">
        <f>Menu!$B$4</f>
        <v>0</v>
      </c>
      <c r="C13" s="59" t="s">
        <v>28</v>
      </c>
      <c r="D13" s="596" t="str">
        <f>IF(B13=0,"Veuillez renseigner le numéro de Club",VLOOKUP(B13,Clubs!A1:B72,2,0))</f>
        <v>Veuillez renseigner le numéro de Club</v>
      </c>
      <c r="E13" s="597"/>
      <c r="F13" s="597"/>
      <c r="G13" s="597"/>
      <c r="H13" s="597"/>
      <c r="I13" s="597"/>
      <c r="J13" s="597"/>
      <c r="K13" s="597"/>
      <c r="L13" s="597"/>
      <c r="M13" s="597"/>
      <c r="N13" s="597"/>
      <c r="O13" s="597"/>
      <c r="P13" s="597"/>
      <c r="Q13" s="597"/>
      <c r="R13" s="597"/>
      <c r="S13" s="598"/>
    </row>
    <row r="14" spans="1:34" ht="9.75" customHeight="1" x14ac:dyDescent="0.35">
      <c r="A14" s="53"/>
      <c r="B14" s="54"/>
      <c r="C14" s="55"/>
      <c r="D14" s="56"/>
      <c r="E14" s="52"/>
      <c r="F14" s="52"/>
      <c r="G14" s="52"/>
      <c r="H14" s="52"/>
      <c r="I14" s="52"/>
      <c r="J14" s="52"/>
      <c r="K14" s="52"/>
      <c r="L14" s="52"/>
      <c r="M14" s="52"/>
      <c r="N14" s="52"/>
      <c r="O14" s="52"/>
      <c r="P14" s="52"/>
      <c r="Q14" s="52"/>
      <c r="R14" s="52"/>
      <c r="S14" s="52"/>
    </row>
    <row r="15" spans="1:34" s="11" customFormat="1" ht="29.25" customHeight="1" x14ac:dyDescent="0.2">
      <c r="A15" s="96" t="s">
        <v>6</v>
      </c>
      <c r="B15" s="96" t="s">
        <v>15</v>
      </c>
      <c r="C15" s="100" t="s">
        <v>54</v>
      </c>
      <c r="D15" s="249" t="s">
        <v>229</v>
      </c>
      <c r="E15" s="249" t="s">
        <v>230</v>
      </c>
      <c r="F15" s="249" t="s">
        <v>231</v>
      </c>
      <c r="G15" s="249" t="s">
        <v>232</v>
      </c>
      <c r="H15" s="95" t="s">
        <v>16</v>
      </c>
      <c r="I15" s="99" t="s">
        <v>1</v>
      </c>
      <c r="J15" s="98" t="s">
        <v>12</v>
      </c>
      <c r="K15" s="228" t="s">
        <v>226</v>
      </c>
      <c r="L15" s="98" t="s">
        <v>175</v>
      </c>
      <c r="M15" s="98" t="s">
        <v>5</v>
      </c>
      <c r="N15" s="249" t="s">
        <v>13</v>
      </c>
      <c r="O15" s="94" t="s">
        <v>27</v>
      </c>
      <c r="P15" s="97" t="s">
        <v>176</v>
      </c>
      <c r="Q15" s="249" t="s">
        <v>14</v>
      </c>
      <c r="R15" s="249" t="s">
        <v>233</v>
      </c>
      <c r="S15" s="249" t="s">
        <v>234</v>
      </c>
      <c r="V15" s="112" t="s">
        <v>178</v>
      </c>
      <c r="W15" s="97" t="s">
        <v>10</v>
      </c>
    </row>
    <row r="16" spans="1:34" ht="15" customHeight="1" x14ac:dyDescent="0.2">
      <c r="A16" s="229"/>
      <c r="B16" s="229"/>
      <c r="C16" s="230"/>
      <c r="D16" s="229"/>
      <c r="E16" s="229"/>
      <c r="F16" s="229"/>
      <c r="G16" s="229"/>
      <c r="H16" s="229"/>
      <c r="I16" s="229"/>
      <c r="J16" s="229"/>
      <c r="K16" s="229"/>
      <c r="L16" s="229"/>
      <c r="M16" s="229"/>
      <c r="N16" s="229"/>
      <c r="O16" s="233"/>
      <c r="P16" s="229"/>
      <c r="Q16" s="229"/>
      <c r="R16" s="229"/>
      <c r="S16" s="229"/>
      <c r="T16" s="232"/>
      <c r="V16" s="111" t="str">
        <f t="shared" ref="V16:V59" si="0">IF(C16="","",YEAR(C16))</f>
        <v/>
      </c>
      <c r="W16" s="294" t="str">
        <f>IF(V16="","",IF(V16&gt;=$V$2,"Benjamin",IF((V16&gt;=$W$2)*OR(V16&lt;=$Y$2),"Minime",IF((V16&gt;=$Z$2)*OR(V16&lt;=$AB$2),"Cadet",IF((V16&gt;=$AC$2)*OR(V16&lt;=$AE$2),"Junior",IF((V16&gt;=$AF$2)*OR(V16&lt;=$AG$2),"Senior",IF(V16&lt;=$AH$2,"Veteran",0)))))))</f>
        <v/>
      </c>
      <c r="X16" s="107">
        <f t="shared" ref="X16:X78" si="1">E16</f>
        <v>0</v>
      </c>
      <c r="Y16" s="107" t="str">
        <f t="shared" ref="Y16:Y78" si="2">W16&amp;" - "&amp;X16</f>
        <v xml:space="preserve"> - 0</v>
      </c>
    </row>
    <row r="17" spans="1:25" ht="15" customHeight="1" x14ac:dyDescent="0.2">
      <c r="A17" s="229"/>
      <c r="B17" s="229"/>
      <c r="C17" s="230"/>
      <c r="D17" s="229"/>
      <c r="E17" s="229"/>
      <c r="F17" s="229"/>
      <c r="G17" s="229"/>
      <c r="H17" s="229"/>
      <c r="I17" s="229"/>
      <c r="J17" s="229"/>
      <c r="K17" s="229"/>
      <c r="L17" s="229"/>
      <c r="M17" s="229"/>
      <c r="N17" s="229"/>
      <c r="O17" s="231"/>
      <c r="P17" s="229"/>
      <c r="Q17" s="229"/>
      <c r="R17" s="229"/>
      <c r="S17" s="229"/>
      <c r="T17" s="232"/>
      <c r="V17" s="111" t="str">
        <f t="shared" si="0"/>
        <v/>
      </c>
      <c r="W17" s="294" t="str">
        <f t="shared" ref="W17:W80" si="3">IF(V17="","",IF(V17&gt;=$V$2,"Benjamin",IF((V17&gt;=$W$2)*OR(V17&lt;=$Y$2),"Minime",IF((V17&gt;=$Z$2)*OR(V17&lt;=$AB$2),"Cadet",IF((V17&gt;=$AC$2)*OR(V17&lt;=$AE$2),"Junior",IF((V17&gt;=$AF$2)*OR(V17&lt;=$AG$2),"Senior",IF(V17&lt;=$AH$2,"Veteran",0)))))))</f>
        <v/>
      </c>
      <c r="X17" s="107">
        <f t="shared" si="1"/>
        <v>0</v>
      </c>
      <c r="Y17" s="107" t="str">
        <f t="shared" si="2"/>
        <v xml:space="preserve"> - 0</v>
      </c>
    </row>
    <row r="18" spans="1:25" ht="15" customHeight="1" x14ac:dyDescent="0.2">
      <c r="A18" s="229"/>
      <c r="B18" s="229"/>
      <c r="C18" s="230"/>
      <c r="D18" s="229"/>
      <c r="E18" s="229"/>
      <c r="F18" s="229"/>
      <c r="G18" s="229"/>
      <c r="H18" s="229"/>
      <c r="I18" s="229"/>
      <c r="J18" s="229"/>
      <c r="K18" s="229"/>
      <c r="L18" s="229"/>
      <c r="M18" s="229"/>
      <c r="N18" s="229"/>
      <c r="O18" s="231"/>
      <c r="P18" s="229"/>
      <c r="Q18" s="229"/>
      <c r="R18" s="229"/>
      <c r="S18" s="229"/>
      <c r="T18" s="232"/>
      <c r="V18" s="111" t="str">
        <f t="shared" si="0"/>
        <v/>
      </c>
      <c r="W18" s="294" t="str">
        <f t="shared" si="3"/>
        <v/>
      </c>
      <c r="X18" s="107">
        <f t="shared" si="1"/>
        <v>0</v>
      </c>
      <c r="Y18" s="107" t="str">
        <f t="shared" si="2"/>
        <v xml:space="preserve"> - 0</v>
      </c>
    </row>
    <row r="19" spans="1:25" ht="15" customHeight="1" x14ac:dyDescent="0.2">
      <c r="A19" s="229"/>
      <c r="B19" s="229"/>
      <c r="C19" s="230"/>
      <c r="D19" s="229"/>
      <c r="E19" s="229"/>
      <c r="F19" s="229"/>
      <c r="G19" s="229"/>
      <c r="H19" s="229"/>
      <c r="I19" s="229"/>
      <c r="J19" s="229"/>
      <c r="K19" s="229"/>
      <c r="L19" s="229"/>
      <c r="M19" s="229"/>
      <c r="N19" s="229"/>
      <c r="O19" s="231"/>
      <c r="P19" s="229"/>
      <c r="Q19" s="229"/>
      <c r="R19" s="229"/>
      <c r="S19" s="229"/>
      <c r="T19" s="232"/>
      <c r="V19" s="111" t="str">
        <f t="shared" si="0"/>
        <v/>
      </c>
      <c r="W19" s="294" t="str">
        <f t="shared" si="3"/>
        <v/>
      </c>
      <c r="X19" s="107">
        <f t="shared" si="1"/>
        <v>0</v>
      </c>
      <c r="Y19" s="107" t="str">
        <f t="shared" si="2"/>
        <v xml:space="preserve"> - 0</v>
      </c>
    </row>
    <row r="20" spans="1:25" ht="15" customHeight="1" x14ac:dyDescent="0.2">
      <c r="A20" s="229"/>
      <c r="B20" s="229"/>
      <c r="C20" s="230"/>
      <c r="D20" s="229"/>
      <c r="E20" s="229"/>
      <c r="F20" s="229"/>
      <c r="G20" s="229"/>
      <c r="H20" s="229"/>
      <c r="I20" s="229"/>
      <c r="J20" s="229"/>
      <c r="K20" s="229"/>
      <c r="L20" s="229"/>
      <c r="M20" s="229"/>
      <c r="N20" s="229"/>
      <c r="O20" s="231"/>
      <c r="P20" s="229"/>
      <c r="Q20" s="229"/>
      <c r="R20" s="229"/>
      <c r="S20" s="229"/>
      <c r="T20" s="232"/>
      <c r="V20" s="111" t="str">
        <f t="shared" si="0"/>
        <v/>
      </c>
      <c r="W20" s="294" t="str">
        <f t="shared" si="3"/>
        <v/>
      </c>
      <c r="X20" s="107">
        <f t="shared" si="1"/>
        <v>0</v>
      </c>
      <c r="Y20" s="107" t="str">
        <f t="shared" si="2"/>
        <v xml:space="preserve"> - 0</v>
      </c>
    </row>
    <row r="21" spans="1:25" ht="15" customHeight="1" x14ac:dyDescent="0.2">
      <c r="A21" s="229"/>
      <c r="B21" s="229"/>
      <c r="C21" s="230"/>
      <c r="D21" s="229"/>
      <c r="E21" s="229"/>
      <c r="F21" s="229"/>
      <c r="G21" s="229"/>
      <c r="H21" s="229"/>
      <c r="I21" s="229"/>
      <c r="J21" s="229"/>
      <c r="K21" s="229"/>
      <c r="L21" s="229"/>
      <c r="M21" s="229"/>
      <c r="N21" s="229"/>
      <c r="O21" s="231"/>
      <c r="P21" s="229"/>
      <c r="Q21" s="229"/>
      <c r="R21" s="229"/>
      <c r="S21" s="229"/>
      <c r="T21" s="232"/>
      <c r="V21" s="111" t="str">
        <f t="shared" si="0"/>
        <v/>
      </c>
      <c r="W21" s="294" t="str">
        <f t="shared" si="3"/>
        <v/>
      </c>
      <c r="X21" s="107">
        <f t="shared" si="1"/>
        <v>0</v>
      </c>
      <c r="Y21" s="107" t="str">
        <f t="shared" si="2"/>
        <v xml:space="preserve"> - 0</v>
      </c>
    </row>
    <row r="22" spans="1:25" ht="15" customHeight="1" x14ac:dyDescent="0.2">
      <c r="A22" s="229"/>
      <c r="B22" s="229"/>
      <c r="C22" s="230"/>
      <c r="D22" s="229"/>
      <c r="E22" s="229"/>
      <c r="F22" s="229"/>
      <c r="G22" s="229"/>
      <c r="H22" s="229"/>
      <c r="I22" s="229"/>
      <c r="J22" s="229"/>
      <c r="K22" s="229"/>
      <c r="L22" s="229"/>
      <c r="M22" s="229"/>
      <c r="N22" s="229"/>
      <c r="O22" s="231"/>
      <c r="P22" s="229"/>
      <c r="Q22" s="229"/>
      <c r="R22" s="229"/>
      <c r="S22" s="229"/>
      <c r="T22" s="232"/>
      <c r="V22" s="111" t="str">
        <f t="shared" si="0"/>
        <v/>
      </c>
      <c r="W22" s="294" t="str">
        <f t="shared" si="3"/>
        <v/>
      </c>
      <c r="X22" s="107">
        <f t="shared" si="1"/>
        <v>0</v>
      </c>
      <c r="Y22" s="107" t="str">
        <f t="shared" si="2"/>
        <v xml:space="preserve"> - 0</v>
      </c>
    </row>
    <row r="23" spans="1:25" ht="15" customHeight="1" x14ac:dyDescent="0.2">
      <c r="A23" s="229"/>
      <c r="B23" s="229"/>
      <c r="C23" s="230"/>
      <c r="D23" s="229"/>
      <c r="E23" s="229"/>
      <c r="F23" s="229"/>
      <c r="G23" s="229"/>
      <c r="H23" s="229"/>
      <c r="I23" s="229"/>
      <c r="J23" s="229"/>
      <c r="K23" s="229"/>
      <c r="L23" s="229"/>
      <c r="M23" s="229"/>
      <c r="N23" s="229"/>
      <c r="O23" s="231"/>
      <c r="P23" s="229"/>
      <c r="Q23" s="229"/>
      <c r="R23" s="229"/>
      <c r="S23" s="229"/>
      <c r="T23" s="232"/>
      <c r="V23" s="111" t="str">
        <f t="shared" si="0"/>
        <v/>
      </c>
      <c r="W23" s="294" t="str">
        <f t="shared" si="3"/>
        <v/>
      </c>
      <c r="X23" s="107">
        <f t="shared" si="1"/>
        <v>0</v>
      </c>
      <c r="Y23" s="107" t="str">
        <f t="shared" si="2"/>
        <v xml:space="preserve"> - 0</v>
      </c>
    </row>
    <row r="24" spans="1:25" ht="15" customHeight="1" x14ac:dyDescent="0.2">
      <c r="A24" s="229"/>
      <c r="B24" s="229"/>
      <c r="C24" s="230"/>
      <c r="D24" s="229"/>
      <c r="E24" s="229"/>
      <c r="F24" s="229"/>
      <c r="G24" s="229"/>
      <c r="H24" s="229"/>
      <c r="I24" s="229"/>
      <c r="J24" s="229"/>
      <c r="K24" s="229"/>
      <c r="L24" s="229"/>
      <c r="M24" s="229"/>
      <c r="N24" s="229"/>
      <c r="O24" s="231"/>
      <c r="P24" s="229"/>
      <c r="Q24" s="229"/>
      <c r="R24" s="229"/>
      <c r="S24" s="229"/>
      <c r="T24" s="232"/>
      <c r="V24" s="111" t="str">
        <f t="shared" si="0"/>
        <v/>
      </c>
      <c r="W24" s="294" t="str">
        <f t="shared" si="3"/>
        <v/>
      </c>
      <c r="X24" s="107">
        <f t="shared" si="1"/>
        <v>0</v>
      </c>
      <c r="Y24" s="107" t="str">
        <f t="shared" si="2"/>
        <v xml:space="preserve"> - 0</v>
      </c>
    </row>
    <row r="25" spans="1:25" ht="15" customHeight="1" x14ac:dyDescent="0.2">
      <c r="A25" s="229"/>
      <c r="B25" s="229"/>
      <c r="C25" s="230"/>
      <c r="D25" s="229"/>
      <c r="E25" s="229"/>
      <c r="F25" s="229"/>
      <c r="G25" s="229"/>
      <c r="H25" s="229"/>
      <c r="I25" s="229"/>
      <c r="J25" s="229"/>
      <c r="K25" s="229"/>
      <c r="L25" s="229"/>
      <c r="M25" s="229"/>
      <c r="N25" s="229"/>
      <c r="O25" s="231"/>
      <c r="P25" s="229"/>
      <c r="Q25" s="229"/>
      <c r="R25" s="229"/>
      <c r="S25" s="229"/>
      <c r="T25" s="232"/>
      <c r="V25" s="111" t="str">
        <f t="shared" si="0"/>
        <v/>
      </c>
      <c r="W25" s="294" t="str">
        <f t="shared" si="3"/>
        <v/>
      </c>
      <c r="X25" s="107">
        <f t="shared" si="1"/>
        <v>0</v>
      </c>
      <c r="Y25" s="107" t="str">
        <f t="shared" si="2"/>
        <v xml:space="preserve"> - 0</v>
      </c>
    </row>
    <row r="26" spans="1:25" ht="15" customHeight="1" x14ac:dyDescent="0.2">
      <c r="A26" s="229"/>
      <c r="B26" s="229"/>
      <c r="C26" s="230"/>
      <c r="D26" s="229"/>
      <c r="E26" s="229"/>
      <c r="F26" s="229"/>
      <c r="G26" s="229"/>
      <c r="H26" s="229"/>
      <c r="I26" s="229"/>
      <c r="J26" s="229"/>
      <c r="K26" s="229"/>
      <c r="L26" s="229"/>
      <c r="M26" s="229"/>
      <c r="N26" s="229"/>
      <c r="O26" s="233"/>
      <c r="P26" s="229"/>
      <c r="Q26" s="229"/>
      <c r="R26" s="229"/>
      <c r="S26" s="229"/>
      <c r="T26" s="232"/>
      <c r="V26" s="111" t="str">
        <f t="shared" si="0"/>
        <v/>
      </c>
      <c r="W26" s="294" t="str">
        <f t="shared" si="3"/>
        <v/>
      </c>
      <c r="X26" s="107">
        <f t="shared" si="1"/>
        <v>0</v>
      </c>
      <c r="Y26" s="107" t="str">
        <f t="shared" si="2"/>
        <v xml:space="preserve"> - 0</v>
      </c>
    </row>
    <row r="27" spans="1:25" ht="15" customHeight="1" x14ac:dyDescent="0.2">
      <c r="A27" s="229"/>
      <c r="B27" s="229"/>
      <c r="C27" s="230"/>
      <c r="D27" s="229"/>
      <c r="E27" s="229"/>
      <c r="F27" s="229"/>
      <c r="G27" s="229"/>
      <c r="H27" s="229"/>
      <c r="I27" s="229"/>
      <c r="J27" s="229"/>
      <c r="K27" s="229"/>
      <c r="L27" s="229"/>
      <c r="M27" s="229"/>
      <c r="N27" s="229"/>
      <c r="O27" s="231"/>
      <c r="P27" s="229"/>
      <c r="Q27" s="229"/>
      <c r="R27" s="229"/>
      <c r="S27" s="229"/>
      <c r="T27" s="232"/>
      <c r="V27" s="111" t="str">
        <f t="shared" si="0"/>
        <v/>
      </c>
      <c r="W27" s="294" t="str">
        <f t="shared" si="3"/>
        <v/>
      </c>
      <c r="X27" s="107">
        <f t="shared" si="1"/>
        <v>0</v>
      </c>
      <c r="Y27" s="107" t="str">
        <f t="shared" si="2"/>
        <v xml:space="preserve"> - 0</v>
      </c>
    </row>
    <row r="28" spans="1:25" ht="15" customHeight="1" x14ac:dyDescent="0.2">
      <c r="A28" s="229"/>
      <c r="B28" s="229"/>
      <c r="C28" s="230"/>
      <c r="D28" s="229"/>
      <c r="E28" s="229"/>
      <c r="F28" s="229"/>
      <c r="G28" s="229"/>
      <c r="H28" s="229"/>
      <c r="I28" s="229"/>
      <c r="J28" s="229"/>
      <c r="K28" s="229"/>
      <c r="L28" s="229"/>
      <c r="M28" s="229"/>
      <c r="N28" s="229"/>
      <c r="O28" s="231"/>
      <c r="P28" s="229"/>
      <c r="Q28" s="229"/>
      <c r="R28" s="229"/>
      <c r="S28" s="229"/>
      <c r="T28" s="232"/>
      <c r="V28" s="111" t="str">
        <f t="shared" si="0"/>
        <v/>
      </c>
      <c r="W28" s="294" t="str">
        <f t="shared" si="3"/>
        <v/>
      </c>
      <c r="X28" s="107">
        <f t="shared" si="1"/>
        <v>0</v>
      </c>
      <c r="Y28" s="107" t="str">
        <f t="shared" si="2"/>
        <v xml:space="preserve"> - 0</v>
      </c>
    </row>
    <row r="29" spans="1:25" ht="15" customHeight="1" x14ac:dyDescent="0.2">
      <c r="A29" s="229"/>
      <c r="B29" s="229"/>
      <c r="C29" s="230"/>
      <c r="D29" s="229"/>
      <c r="E29" s="229"/>
      <c r="F29" s="229"/>
      <c r="G29" s="229"/>
      <c r="H29" s="229"/>
      <c r="I29" s="229"/>
      <c r="J29" s="229"/>
      <c r="K29" s="229"/>
      <c r="L29" s="229"/>
      <c r="M29" s="229"/>
      <c r="N29" s="229"/>
      <c r="O29" s="231"/>
      <c r="P29" s="229"/>
      <c r="Q29" s="229"/>
      <c r="R29" s="229"/>
      <c r="S29" s="229"/>
      <c r="T29" s="232"/>
      <c r="V29" s="111" t="str">
        <f t="shared" si="0"/>
        <v/>
      </c>
      <c r="W29" s="294" t="str">
        <f t="shared" si="3"/>
        <v/>
      </c>
      <c r="X29" s="107">
        <f t="shared" si="1"/>
        <v>0</v>
      </c>
      <c r="Y29" s="107" t="str">
        <f t="shared" si="2"/>
        <v xml:space="preserve"> - 0</v>
      </c>
    </row>
    <row r="30" spans="1:25" ht="15" customHeight="1" x14ac:dyDescent="0.2">
      <c r="A30" s="229"/>
      <c r="B30" s="229"/>
      <c r="C30" s="230"/>
      <c r="D30" s="229"/>
      <c r="E30" s="229"/>
      <c r="F30" s="229"/>
      <c r="G30" s="229"/>
      <c r="H30" s="229"/>
      <c r="I30" s="229"/>
      <c r="J30" s="229"/>
      <c r="K30" s="229"/>
      <c r="L30" s="229"/>
      <c r="M30" s="229"/>
      <c r="N30" s="229"/>
      <c r="O30" s="231"/>
      <c r="P30" s="229"/>
      <c r="Q30" s="229"/>
      <c r="R30" s="229"/>
      <c r="S30" s="229"/>
      <c r="T30" s="232"/>
      <c r="V30" s="111" t="str">
        <f t="shared" si="0"/>
        <v/>
      </c>
      <c r="W30" s="294" t="str">
        <f t="shared" si="3"/>
        <v/>
      </c>
      <c r="X30" s="107">
        <f t="shared" si="1"/>
        <v>0</v>
      </c>
      <c r="Y30" s="107" t="str">
        <f t="shared" si="2"/>
        <v xml:space="preserve"> - 0</v>
      </c>
    </row>
    <row r="31" spans="1:25" ht="15" customHeight="1" x14ac:dyDescent="0.2">
      <c r="A31" s="229"/>
      <c r="B31" s="229"/>
      <c r="C31" s="230"/>
      <c r="D31" s="229"/>
      <c r="E31" s="229"/>
      <c r="F31" s="229"/>
      <c r="G31" s="229"/>
      <c r="H31" s="229"/>
      <c r="I31" s="229"/>
      <c r="J31" s="229"/>
      <c r="K31" s="229"/>
      <c r="L31" s="229"/>
      <c r="M31" s="229"/>
      <c r="N31" s="229"/>
      <c r="O31" s="233"/>
      <c r="P31" s="229"/>
      <c r="Q31" s="229"/>
      <c r="R31" s="229"/>
      <c r="S31" s="229"/>
      <c r="T31" s="232"/>
      <c r="V31" s="111" t="str">
        <f t="shared" si="0"/>
        <v/>
      </c>
      <c r="W31" s="294" t="str">
        <f t="shared" si="3"/>
        <v/>
      </c>
      <c r="X31" s="107">
        <f t="shared" si="1"/>
        <v>0</v>
      </c>
      <c r="Y31" s="107" t="str">
        <f t="shared" si="2"/>
        <v xml:space="preserve"> - 0</v>
      </c>
    </row>
    <row r="32" spans="1:25" ht="15" customHeight="1" x14ac:dyDescent="0.2">
      <c r="A32" s="229"/>
      <c r="B32" s="229"/>
      <c r="C32" s="230"/>
      <c r="D32" s="229"/>
      <c r="E32" s="229"/>
      <c r="F32" s="229"/>
      <c r="G32" s="229"/>
      <c r="H32" s="229"/>
      <c r="I32" s="229"/>
      <c r="J32" s="229"/>
      <c r="K32" s="229"/>
      <c r="L32" s="229"/>
      <c r="M32" s="229"/>
      <c r="N32" s="229"/>
      <c r="O32" s="231"/>
      <c r="P32" s="229"/>
      <c r="Q32" s="229"/>
      <c r="R32" s="229"/>
      <c r="S32" s="229"/>
      <c r="T32" s="232"/>
      <c r="V32" s="111" t="str">
        <f t="shared" si="0"/>
        <v/>
      </c>
      <c r="W32" s="294" t="str">
        <f t="shared" si="3"/>
        <v/>
      </c>
      <c r="X32" s="107">
        <f t="shared" si="1"/>
        <v>0</v>
      </c>
      <c r="Y32" s="107" t="str">
        <f t="shared" si="2"/>
        <v xml:space="preserve"> - 0</v>
      </c>
    </row>
    <row r="33" spans="1:25" ht="15" customHeight="1" x14ac:dyDescent="0.2">
      <c r="A33" s="229"/>
      <c r="B33" s="229"/>
      <c r="C33" s="230"/>
      <c r="D33" s="229"/>
      <c r="E33" s="229"/>
      <c r="F33" s="229"/>
      <c r="G33" s="229"/>
      <c r="H33" s="229"/>
      <c r="I33" s="229"/>
      <c r="J33" s="229"/>
      <c r="K33" s="229"/>
      <c r="L33" s="229"/>
      <c r="M33" s="229"/>
      <c r="N33" s="229"/>
      <c r="O33" s="233"/>
      <c r="P33" s="229"/>
      <c r="Q33" s="229"/>
      <c r="R33" s="229"/>
      <c r="S33" s="229"/>
      <c r="T33" s="232"/>
      <c r="V33" s="111" t="str">
        <f t="shared" si="0"/>
        <v/>
      </c>
      <c r="W33" s="294" t="str">
        <f t="shared" si="3"/>
        <v/>
      </c>
      <c r="X33" s="107">
        <f t="shared" si="1"/>
        <v>0</v>
      </c>
      <c r="Y33" s="107" t="str">
        <f t="shared" si="2"/>
        <v xml:space="preserve"> - 0</v>
      </c>
    </row>
    <row r="34" spans="1:25" x14ac:dyDescent="0.2">
      <c r="A34" s="229"/>
      <c r="B34" s="229"/>
      <c r="C34" s="230"/>
      <c r="D34" s="229"/>
      <c r="E34" s="229"/>
      <c r="F34" s="229"/>
      <c r="G34" s="229"/>
      <c r="H34" s="229"/>
      <c r="I34" s="229"/>
      <c r="J34" s="229"/>
      <c r="K34" s="229"/>
      <c r="L34" s="229"/>
      <c r="M34" s="229"/>
      <c r="N34" s="229"/>
      <c r="O34" s="231"/>
      <c r="P34" s="229"/>
      <c r="Q34" s="229"/>
      <c r="R34" s="229"/>
      <c r="S34" s="229"/>
      <c r="T34" s="232"/>
      <c r="V34" s="111" t="str">
        <f t="shared" si="0"/>
        <v/>
      </c>
      <c r="W34" s="294" t="str">
        <f t="shared" si="3"/>
        <v/>
      </c>
      <c r="X34" s="107">
        <f t="shared" si="1"/>
        <v>0</v>
      </c>
      <c r="Y34" s="107" t="str">
        <f t="shared" si="2"/>
        <v xml:space="preserve"> - 0</v>
      </c>
    </row>
    <row r="35" spans="1:25" x14ac:dyDescent="0.2">
      <c r="A35" s="229"/>
      <c r="B35" s="229"/>
      <c r="C35" s="230"/>
      <c r="D35" s="229"/>
      <c r="E35" s="229"/>
      <c r="F35" s="229"/>
      <c r="G35" s="229"/>
      <c r="H35" s="229"/>
      <c r="I35" s="229"/>
      <c r="J35" s="229"/>
      <c r="K35" s="229"/>
      <c r="L35" s="229"/>
      <c r="M35" s="229"/>
      <c r="N35" s="229"/>
      <c r="O35" s="233"/>
      <c r="P35" s="229"/>
      <c r="Q35" s="229"/>
      <c r="R35" s="229"/>
      <c r="S35" s="229"/>
      <c r="T35" s="232"/>
      <c r="V35" s="111" t="str">
        <f t="shared" si="0"/>
        <v/>
      </c>
      <c r="W35" s="294" t="str">
        <f t="shared" si="3"/>
        <v/>
      </c>
      <c r="X35" s="107">
        <f t="shared" si="1"/>
        <v>0</v>
      </c>
      <c r="Y35" s="107" t="str">
        <f t="shared" si="2"/>
        <v xml:space="preserve"> - 0</v>
      </c>
    </row>
    <row r="36" spans="1:25" x14ac:dyDescent="0.2">
      <c r="A36" s="229"/>
      <c r="B36" s="229"/>
      <c r="C36" s="230"/>
      <c r="D36" s="229"/>
      <c r="E36" s="229"/>
      <c r="F36" s="229"/>
      <c r="G36" s="229"/>
      <c r="H36" s="229"/>
      <c r="I36" s="229"/>
      <c r="J36" s="229"/>
      <c r="K36" s="229"/>
      <c r="L36" s="229"/>
      <c r="M36" s="229"/>
      <c r="N36" s="229"/>
      <c r="O36" s="231"/>
      <c r="P36" s="229"/>
      <c r="Q36" s="229"/>
      <c r="R36" s="229"/>
      <c r="S36" s="229"/>
      <c r="T36" s="232"/>
      <c r="V36" s="111" t="str">
        <f t="shared" si="0"/>
        <v/>
      </c>
      <c r="W36" s="294" t="str">
        <f t="shared" si="3"/>
        <v/>
      </c>
      <c r="X36" s="107">
        <f t="shared" si="1"/>
        <v>0</v>
      </c>
      <c r="Y36" s="107" t="str">
        <f t="shared" si="2"/>
        <v xml:space="preserve"> - 0</v>
      </c>
    </row>
    <row r="37" spans="1:25" x14ac:dyDescent="0.2">
      <c r="A37" s="229"/>
      <c r="B37" s="229"/>
      <c r="C37" s="230"/>
      <c r="D37" s="229"/>
      <c r="E37" s="229"/>
      <c r="F37" s="229"/>
      <c r="G37" s="229"/>
      <c r="H37" s="229"/>
      <c r="I37" s="229"/>
      <c r="J37" s="229"/>
      <c r="K37" s="229"/>
      <c r="L37" s="229"/>
      <c r="M37" s="229"/>
      <c r="N37" s="229"/>
      <c r="O37" s="233"/>
      <c r="P37" s="229"/>
      <c r="Q37" s="229"/>
      <c r="R37" s="229"/>
      <c r="S37" s="229"/>
      <c r="T37" s="232"/>
      <c r="V37" s="111" t="str">
        <f t="shared" si="0"/>
        <v/>
      </c>
      <c r="W37" s="294" t="str">
        <f t="shared" si="3"/>
        <v/>
      </c>
      <c r="X37" s="107">
        <f t="shared" si="1"/>
        <v>0</v>
      </c>
      <c r="Y37" s="107" t="str">
        <f t="shared" si="2"/>
        <v xml:space="preserve"> - 0</v>
      </c>
    </row>
    <row r="38" spans="1:25" x14ac:dyDescent="0.2">
      <c r="A38" s="229"/>
      <c r="B38" s="229"/>
      <c r="C38" s="230"/>
      <c r="D38" s="229"/>
      <c r="E38" s="229"/>
      <c r="F38" s="229"/>
      <c r="G38" s="229"/>
      <c r="H38" s="229"/>
      <c r="I38" s="229"/>
      <c r="J38" s="229"/>
      <c r="K38" s="229"/>
      <c r="L38" s="229"/>
      <c r="M38" s="229"/>
      <c r="N38" s="229"/>
      <c r="O38" s="231"/>
      <c r="P38" s="229"/>
      <c r="Q38" s="229"/>
      <c r="R38" s="229"/>
      <c r="S38" s="229"/>
      <c r="T38" s="232"/>
      <c r="V38" s="111" t="str">
        <f t="shared" si="0"/>
        <v/>
      </c>
      <c r="W38" s="294" t="str">
        <f t="shared" si="3"/>
        <v/>
      </c>
      <c r="X38" s="107">
        <f t="shared" si="1"/>
        <v>0</v>
      </c>
      <c r="Y38" s="107" t="str">
        <f t="shared" si="2"/>
        <v xml:space="preserve"> - 0</v>
      </c>
    </row>
    <row r="39" spans="1:25" x14ac:dyDescent="0.2">
      <c r="A39" s="229"/>
      <c r="B39" s="229"/>
      <c r="C39" s="230"/>
      <c r="D39" s="229"/>
      <c r="E39" s="229"/>
      <c r="F39" s="229"/>
      <c r="G39" s="229"/>
      <c r="H39" s="229"/>
      <c r="I39" s="229"/>
      <c r="J39" s="229"/>
      <c r="K39" s="229"/>
      <c r="L39" s="229"/>
      <c r="M39" s="229"/>
      <c r="N39" s="229"/>
      <c r="O39" s="231"/>
      <c r="P39" s="229"/>
      <c r="Q39" s="229"/>
      <c r="R39" s="229"/>
      <c r="S39" s="229"/>
      <c r="T39" s="232"/>
      <c r="V39" s="111" t="str">
        <f t="shared" si="0"/>
        <v/>
      </c>
      <c r="W39" s="294" t="str">
        <f t="shared" si="3"/>
        <v/>
      </c>
      <c r="X39" s="107">
        <f t="shared" si="1"/>
        <v>0</v>
      </c>
      <c r="Y39" s="107" t="str">
        <f t="shared" si="2"/>
        <v xml:space="preserve"> - 0</v>
      </c>
    </row>
    <row r="40" spans="1:25" x14ac:dyDescent="0.2">
      <c r="A40" s="229"/>
      <c r="B40" s="229"/>
      <c r="C40" s="230"/>
      <c r="D40" s="229"/>
      <c r="E40" s="229"/>
      <c r="F40" s="229"/>
      <c r="G40" s="229"/>
      <c r="H40" s="229"/>
      <c r="I40" s="229"/>
      <c r="J40" s="229"/>
      <c r="K40" s="229"/>
      <c r="L40" s="229"/>
      <c r="M40" s="229"/>
      <c r="N40" s="229"/>
      <c r="O40" s="231"/>
      <c r="P40" s="229"/>
      <c r="Q40" s="229"/>
      <c r="R40" s="229"/>
      <c r="S40" s="229"/>
      <c r="T40" s="232"/>
      <c r="V40" s="111" t="str">
        <f t="shared" si="0"/>
        <v/>
      </c>
      <c r="W40" s="294" t="str">
        <f t="shared" si="3"/>
        <v/>
      </c>
      <c r="X40" s="107">
        <f t="shared" si="1"/>
        <v>0</v>
      </c>
      <c r="Y40" s="107" t="str">
        <f t="shared" si="2"/>
        <v xml:space="preserve"> - 0</v>
      </c>
    </row>
    <row r="41" spans="1:25" x14ac:dyDescent="0.2">
      <c r="A41" s="229"/>
      <c r="B41" s="229"/>
      <c r="C41" s="230"/>
      <c r="D41" s="229"/>
      <c r="E41" s="229"/>
      <c r="F41" s="229"/>
      <c r="G41" s="229"/>
      <c r="H41" s="229"/>
      <c r="I41" s="229"/>
      <c r="J41" s="229"/>
      <c r="K41" s="229"/>
      <c r="L41" s="229"/>
      <c r="M41" s="229"/>
      <c r="N41" s="229"/>
      <c r="O41" s="233"/>
      <c r="P41" s="229"/>
      <c r="Q41" s="229"/>
      <c r="R41" s="229"/>
      <c r="S41" s="229"/>
      <c r="T41" s="232"/>
      <c r="V41" s="111" t="str">
        <f t="shared" si="0"/>
        <v/>
      </c>
      <c r="W41" s="294" t="str">
        <f t="shared" si="3"/>
        <v/>
      </c>
      <c r="X41" s="107">
        <f t="shared" si="1"/>
        <v>0</v>
      </c>
      <c r="Y41" s="107" t="str">
        <f t="shared" si="2"/>
        <v xml:space="preserve"> - 0</v>
      </c>
    </row>
    <row r="42" spans="1:25" x14ac:dyDescent="0.2">
      <c r="A42" s="229"/>
      <c r="B42" s="229"/>
      <c r="C42" s="230"/>
      <c r="D42" s="229"/>
      <c r="E42" s="229"/>
      <c r="F42" s="229"/>
      <c r="G42" s="229"/>
      <c r="H42" s="229"/>
      <c r="I42" s="229"/>
      <c r="J42" s="229"/>
      <c r="K42" s="229"/>
      <c r="L42" s="229"/>
      <c r="M42" s="229"/>
      <c r="N42" s="229"/>
      <c r="O42" s="231"/>
      <c r="P42" s="229"/>
      <c r="Q42" s="229"/>
      <c r="R42" s="229"/>
      <c r="S42" s="229"/>
      <c r="T42" s="232"/>
      <c r="V42" s="111" t="str">
        <f t="shared" si="0"/>
        <v/>
      </c>
      <c r="W42" s="294" t="str">
        <f t="shared" si="3"/>
        <v/>
      </c>
      <c r="X42" s="107">
        <f t="shared" si="1"/>
        <v>0</v>
      </c>
      <c r="Y42" s="107" t="str">
        <f t="shared" si="2"/>
        <v xml:space="preserve"> - 0</v>
      </c>
    </row>
    <row r="43" spans="1:25" x14ac:dyDescent="0.2">
      <c r="A43" s="229"/>
      <c r="B43" s="229"/>
      <c r="C43" s="230"/>
      <c r="D43" s="229"/>
      <c r="E43" s="229"/>
      <c r="F43" s="229"/>
      <c r="G43" s="229"/>
      <c r="H43" s="229"/>
      <c r="I43" s="229"/>
      <c r="J43" s="229"/>
      <c r="K43" s="229"/>
      <c r="L43" s="229"/>
      <c r="M43" s="229"/>
      <c r="N43" s="229"/>
      <c r="O43" s="231"/>
      <c r="P43" s="229"/>
      <c r="Q43" s="229"/>
      <c r="R43" s="229"/>
      <c r="S43" s="229"/>
      <c r="T43" s="232"/>
      <c r="V43" s="111" t="str">
        <f t="shared" si="0"/>
        <v/>
      </c>
      <c r="W43" s="294" t="str">
        <f t="shared" si="3"/>
        <v/>
      </c>
      <c r="X43" s="107">
        <f t="shared" si="1"/>
        <v>0</v>
      </c>
      <c r="Y43" s="107" t="str">
        <f t="shared" si="2"/>
        <v xml:space="preserve"> - 0</v>
      </c>
    </row>
    <row r="44" spans="1:25" x14ac:dyDescent="0.2">
      <c r="A44" s="229"/>
      <c r="B44" s="229"/>
      <c r="C44" s="230"/>
      <c r="D44" s="229"/>
      <c r="E44" s="229"/>
      <c r="F44" s="229"/>
      <c r="G44" s="229"/>
      <c r="H44" s="229"/>
      <c r="I44" s="229"/>
      <c r="J44" s="229"/>
      <c r="K44" s="229"/>
      <c r="L44" s="229"/>
      <c r="M44" s="229"/>
      <c r="N44" s="229"/>
      <c r="O44" s="231"/>
      <c r="P44" s="229"/>
      <c r="Q44" s="229"/>
      <c r="R44" s="229"/>
      <c r="S44" s="229"/>
      <c r="T44" s="232"/>
      <c r="V44" s="111" t="str">
        <f t="shared" si="0"/>
        <v/>
      </c>
      <c r="W44" s="294" t="str">
        <f t="shared" si="3"/>
        <v/>
      </c>
      <c r="X44" s="107">
        <f t="shared" si="1"/>
        <v>0</v>
      </c>
      <c r="Y44" s="107" t="str">
        <f t="shared" si="2"/>
        <v xml:space="preserve"> - 0</v>
      </c>
    </row>
    <row r="45" spans="1:25" x14ac:dyDescent="0.2">
      <c r="A45" s="229"/>
      <c r="B45" s="229"/>
      <c r="C45" s="230"/>
      <c r="D45" s="229"/>
      <c r="E45" s="229"/>
      <c r="F45" s="229"/>
      <c r="G45" s="229"/>
      <c r="H45" s="229"/>
      <c r="I45" s="229"/>
      <c r="J45" s="229"/>
      <c r="K45" s="229"/>
      <c r="L45" s="229"/>
      <c r="M45" s="229"/>
      <c r="N45" s="229"/>
      <c r="O45" s="233"/>
      <c r="P45" s="229"/>
      <c r="Q45" s="229"/>
      <c r="R45" s="229"/>
      <c r="S45" s="229"/>
      <c r="T45" s="232"/>
      <c r="V45" s="111" t="str">
        <f t="shared" si="0"/>
        <v/>
      </c>
      <c r="W45" s="294" t="str">
        <f t="shared" si="3"/>
        <v/>
      </c>
      <c r="X45" s="107">
        <f t="shared" si="1"/>
        <v>0</v>
      </c>
      <c r="Y45" s="107" t="str">
        <f t="shared" si="2"/>
        <v xml:space="preserve"> - 0</v>
      </c>
    </row>
    <row r="46" spans="1:25" x14ac:dyDescent="0.2">
      <c r="A46" s="229"/>
      <c r="B46" s="229"/>
      <c r="C46" s="230"/>
      <c r="D46" s="229"/>
      <c r="E46" s="229"/>
      <c r="F46" s="229"/>
      <c r="G46" s="229"/>
      <c r="H46" s="229"/>
      <c r="I46" s="229"/>
      <c r="J46" s="229"/>
      <c r="K46" s="229"/>
      <c r="L46" s="229"/>
      <c r="M46" s="229"/>
      <c r="N46" s="229"/>
      <c r="O46" s="231"/>
      <c r="P46" s="229"/>
      <c r="Q46" s="229"/>
      <c r="R46" s="229"/>
      <c r="S46" s="229"/>
      <c r="T46" s="232"/>
      <c r="V46" s="111" t="str">
        <f t="shared" si="0"/>
        <v/>
      </c>
      <c r="W46" s="294" t="str">
        <f t="shared" si="3"/>
        <v/>
      </c>
      <c r="X46" s="107">
        <f t="shared" si="1"/>
        <v>0</v>
      </c>
      <c r="Y46" s="107" t="str">
        <f t="shared" si="2"/>
        <v xml:space="preserve"> - 0</v>
      </c>
    </row>
    <row r="47" spans="1:25" x14ac:dyDescent="0.2">
      <c r="A47" s="229"/>
      <c r="B47" s="229"/>
      <c r="C47" s="230"/>
      <c r="D47" s="229"/>
      <c r="E47" s="229"/>
      <c r="F47" s="229"/>
      <c r="G47" s="229"/>
      <c r="H47" s="229"/>
      <c r="I47" s="229"/>
      <c r="J47" s="229"/>
      <c r="K47" s="229"/>
      <c r="L47" s="229"/>
      <c r="M47" s="229"/>
      <c r="N47" s="229"/>
      <c r="O47" s="231"/>
      <c r="P47" s="229"/>
      <c r="Q47" s="229"/>
      <c r="R47" s="229"/>
      <c r="S47" s="229"/>
      <c r="T47" s="232"/>
      <c r="V47" s="111" t="str">
        <f t="shared" si="0"/>
        <v/>
      </c>
      <c r="W47" s="294" t="str">
        <f t="shared" si="3"/>
        <v/>
      </c>
      <c r="X47" s="107">
        <f t="shared" si="1"/>
        <v>0</v>
      </c>
      <c r="Y47" s="107" t="str">
        <f t="shared" si="2"/>
        <v xml:space="preserve"> - 0</v>
      </c>
    </row>
    <row r="48" spans="1:25" x14ac:dyDescent="0.2">
      <c r="A48" s="229"/>
      <c r="B48" s="229"/>
      <c r="C48" s="230"/>
      <c r="D48" s="229"/>
      <c r="E48" s="229"/>
      <c r="F48" s="229"/>
      <c r="G48" s="229"/>
      <c r="H48" s="229"/>
      <c r="I48" s="229"/>
      <c r="J48" s="229"/>
      <c r="K48" s="229"/>
      <c r="L48" s="229"/>
      <c r="M48" s="229"/>
      <c r="N48" s="229"/>
      <c r="O48" s="231"/>
      <c r="P48" s="229"/>
      <c r="Q48" s="229"/>
      <c r="R48" s="229"/>
      <c r="S48" s="229"/>
      <c r="T48" s="232"/>
      <c r="V48" s="111" t="str">
        <f t="shared" si="0"/>
        <v/>
      </c>
      <c r="W48" s="294" t="str">
        <f t="shared" si="3"/>
        <v/>
      </c>
      <c r="X48" s="107">
        <f t="shared" si="1"/>
        <v>0</v>
      </c>
      <c r="Y48" s="107" t="str">
        <f t="shared" si="2"/>
        <v xml:space="preserve"> - 0</v>
      </c>
    </row>
    <row r="49" spans="1:25" x14ac:dyDescent="0.2">
      <c r="A49" s="229"/>
      <c r="B49" s="229"/>
      <c r="C49" s="230"/>
      <c r="D49" s="229"/>
      <c r="E49" s="229"/>
      <c r="F49" s="229"/>
      <c r="G49" s="229"/>
      <c r="H49" s="229"/>
      <c r="I49" s="229"/>
      <c r="J49" s="229"/>
      <c r="K49" s="229"/>
      <c r="L49" s="229"/>
      <c r="M49" s="229"/>
      <c r="N49" s="229"/>
      <c r="O49" s="231"/>
      <c r="P49" s="229"/>
      <c r="Q49" s="229"/>
      <c r="R49" s="229"/>
      <c r="S49" s="229"/>
      <c r="T49" s="232"/>
      <c r="V49" s="111" t="str">
        <f t="shared" si="0"/>
        <v/>
      </c>
      <c r="W49" s="294" t="str">
        <f t="shared" si="3"/>
        <v/>
      </c>
      <c r="X49" s="107">
        <f t="shared" si="1"/>
        <v>0</v>
      </c>
      <c r="Y49" s="107" t="str">
        <f t="shared" si="2"/>
        <v xml:space="preserve"> - 0</v>
      </c>
    </row>
    <row r="50" spans="1:25" x14ac:dyDescent="0.2">
      <c r="A50" s="229"/>
      <c r="B50" s="229"/>
      <c r="C50" s="230"/>
      <c r="D50" s="229"/>
      <c r="E50" s="229"/>
      <c r="F50" s="229"/>
      <c r="G50" s="229"/>
      <c r="H50" s="229"/>
      <c r="I50" s="229"/>
      <c r="J50" s="229"/>
      <c r="K50" s="229"/>
      <c r="L50" s="229"/>
      <c r="M50" s="229"/>
      <c r="N50" s="229"/>
      <c r="O50" s="231"/>
      <c r="P50" s="229"/>
      <c r="Q50" s="229"/>
      <c r="R50" s="229"/>
      <c r="S50" s="229"/>
      <c r="T50" s="232"/>
      <c r="V50" s="111" t="str">
        <f t="shared" si="0"/>
        <v/>
      </c>
      <c r="W50" s="294" t="str">
        <f t="shared" si="3"/>
        <v/>
      </c>
      <c r="X50" s="107">
        <f t="shared" si="1"/>
        <v>0</v>
      </c>
      <c r="Y50" s="107" t="str">
        <f t="shared" si="2"/>
        <v xml:space="preserve"> - 0</v>
      </c>
    </row>
    <row r="51" spans="1:25" x14ac:dyDescent="0.2">
      <c r="A51" s="229"/>
      <c r="B51" s="229"/>
      <c r="C51" s="230"/>
      <c r="D51" s="229"/>
      <c r="E51" s="229"/>
      <c r="F51" s="229"/>
      <c r="G51" s="229"/>
      <c r="H51" s="229"/>
      <c r="I51" s="229"/>
      <c r="J51" s="229"/>
      <c r="K51" s="229"/>
      <c r="L51" s="229"/>
      <c r="M51" s="229"/>
      <c r="N51" s="229"/>
      <c r="O51" s="231"/>
      <c r="P51" s="229"/>
      <c r="Q51" s="229"/>
      <c r="R51" s="229"/>
      <c r="S51" s="229"/>
      <c r="T51" s="232"/>
      <c r="V51" s="111" t="str">
        <f t="shared" si="0"/>
        <v/>
      </c>
      <c r="W51" s="294" t="str">
        <f t="shared" si="3"/>
        <v/>
      </c>
      <c r="X51" s="107">
        <f t="shared" si="1"/>
        <v>0</v>
      </c>
      <c r="Y51" s="107" t="str">
        <f t="shared" si="2"/>
        <v xml:space="preserve"> - 0</v>
      </c>
    </row>
    <row r="52" spans="1:25" x14ac:dyDescent="0.2">
      <c r="A52" s="229"/>
      <c r="B52" s="229"/>
      <c r="C52" s="230"/>
      <c r="D52" s="229"/>
      <c r="E52" s="229"/>
      <c r="F52" s="229"/>
      <c r="G52" s="229"/>
      <c r="H52" s="229"/>
      <c r="I52" s="229"/>
      <c r="J52" s="229"/>
      <c r="K52" s="229"/>
      <c r="L52" s="229"/>
      <c r="M52" s="229"/>
      <c r="N52" s="229"/>
      <c r="O52" s="231"/>
      <c r="P52" s="229"/>
      <c r="Q52" s="229"/>
      <c r="R52" s="229"/>
      <c r="S52" s="229"/>
      <c r="T52" s="232"/>
      <c r="V52" s="111" t="str">
        <f t="shared" si="0"/>
        <v/>
      </c>
      <c r="W52" s="294" t="str">
        <f t="shared" si="3"/>
        <v/>
      </c>
      <c r="X52" s="107">
        <f t="shared" si="1"/>
        <v>0</v>
      </c>
      <c r="Y52" s="107" t="str">
        <f t="shared" si="2"/>
        <v xml:space="preserve"> - 0</v>
      </c>
    </row>
    <row r="53" spans="1:25" x14ac:dyDescent="0.2">
      <c r="A53" s="229"/>
      <c r="B53" s="229"/>
      <c r="C53" s="230"/>
      <c r="D53" s="229"/>
      <c r="E53" s="229"/>
      <c r="F53" s="229"/>
      <c r="G53" s="229"/>
      <c r="H53" s="229"/>
      <c r="I53" s="229"/>
      <c r="J53" s="229"/>
      <c r="K53" s="229"/>
      <c r="L53" s="229"/>
      <c r="M53" s="229"/>
      <c r="N53" s="229"/>
      <c r="O53" s="233"/>
      <c r="P53" s="229"/>
      <c r="Q53" s="229"/>
      <c r="R53" s="229"/>
      <c r="S53" s="229"/>
      <c r="T53" s="232"/>
      <c r="V53" s="111" t="str">
        <f t="shared" si="0"/>
        <v/>
      </c>
      <c r="W53" s="294" t="str">
        <f t="shared" si="3"/>
        <v/>
      </c>
      <c r="X53" s="107">
        <f t="shared" si="1"/>
        <v>0</v>
      </c>
      <c r="Y53" s="107" t="str">
        <f t="shared" si="2"/>
        <v xml:space="preserve"> - 0</v>
      </c>
    </row>
    <row r="54" spans="1:25" x14ac:dyDescent="0.2">
      <c r="A54" s="229"/>
      <c r="B54" s="229"/>
      <c r="C54" s="230"/>
      <c r="D54" s="229"/>
      <c r="E54" s="229"/>
      <c r="F54" s="229"/>
      <c r="G54" s="229"/>
      <c r="H54" s="229"/>
      <c r="I54" s="229"/>
      <c r="J54" s="229"/>
      <c r="K54" s="229"/>
      <c r="L54" s="229"/>
      <c r="M54" s="229"/>
      <c r="N54" s="229"/>
      <c r="O54" s="231"/>
      <c r="P54" s="229"/>
      <c r="Q54" s="229"/>
      <c r="R54" s="229"/>
      <c r="S54" s="229"/>
      <c r="T54" s="232"/>
      <c r="V54" s="111" t="str">
        <f t="shared" si="0"/>
        <v/>
      </c>
      <c r="W54" s="294" t="str">
        <f t="shared" si="3"/>
        <v/>
      </c>
      <c r="X54" s="107">
        <f t="shared" si="1"/>
        <v>0</v>
      </c>
      <c r="Y54" s="107" t="str">
        <f t="shared" si="2"/>
        <v xml:space="preserve"> - 0</v>
      </c>
    </row>
    <row r="55" spans="1:25" x14ac:dyDescent="0.2">
      <c r="A55" s="229"/>
      <c r="B55" s="229"/>
      <c r="C55" s="230"/>
      <c r="D55" s="229"/>
      <c r="E55" s="229"/>
      <c r="F55" s="229"/>
      <c r="G55" s="229"/>
      <c r="H55" s="229"/>
      <c r="I55" s="229"/>
      <c r="J55" s="229"/>
      <c r="K55" s="229"/>
      <c r="L55" s="229"/>
      <c r="M55" s="229"/>
      <c r="N55" s="229"/>
      <c r="O55" s="231"/>
      <c r="P55" s="229"/>
      <c r="Q55" s="229"/>
      <c r="R55" s="229"/>
      <c r="S55" s="229"/>
      <c r="T55" s="232"/>
      <c r="V55" s="111" t="str">
        <f t="shared" si="0"/>
        <v/>
      </c>
      <c r="W55" s="294" t="str">
        <f t="shared" si="3"/>
        <v/>
      </c>
      <c r="X55" s="107">
        <f t="shared" si="1"/>
        <v>0</v>
      </c>
      <c r="Y55" s="107" t="str">
        <f t="shared" si="2"/>
        <v xml:space="preserve"> - 0</v>
      </c>
    </row>
    <row r="56" spans="1:25" x14ac:dyDescent="0.2">
      <c r="A56" s="229"/>
      <c r="B56" s="229"/>
      <c r="C56" s="230"/>
      <c r="D56" s="229"/>
      <c r="E56" s="229"/>
      <c r="F56" s="229"/>
      <c r="G56" s="229"/>
      <c r="H56" s="229"/>
      <c r="I56" s="229"/>
      <c r="J56" s="229"/>
      <c r="K56" s="229"/>
      <c r="L56" s="229"/>
      <c r="M56" s="229"/>
      <c r="N56" s="229"/>
      <c r="O56" s="231"/>
      <c r="P56" s="229"/>
      <c r="Q56" s="229"/>
      <c r="R56" s="229"/>
      <c r="S56" s="229"/>
      <c r="T56" s="232"/>
      <c r="V56" s="111" t="str">
        <f t="shared" si="0"/>
        <v/>
      </c>
      <c r="W56" s="294" t="str">
        <f t="shared" si="3"/>
        <v/>
      </c>
      <c r="X56" s="107">
        <f t="shared" si="1"/>
        <v>0</v>
      </c>
      <c r="Y56" s="107" t="str">
        <f t="shared" si="2"/>
        <v xml:space="preserve"> - 0</v>
      </c>
    </row>
    <row r="57" spans="1:25" x14ac:dyDescent="0.2">
      <c r="A57" s="229"/>
      <c r="B57" s="229"/>
      <c r="C57" s="230"/>
      <c r="D57" s="229"/>
      <c r="E57" s="229"/>
      <c r="F57" s="229"/>
      <c r="G57" s="229"/>
      <c r="H57" s="229"/>
      <c r="I57" s="229"/>
      <c r="J57" s="229"/>
      <c r="K57" s="229"/>
      <c r="L57" s="229"/>
      <c r="M57" s="229"/>
      <c r="N57" s="229"/>
      <c r="O57" s="231"/>
      <c r="P57" s="229"/>
      <c r="Q57" s="229"/>
      <c r="R57" s="229"/>
      <c r="S57" s="229"/>
      <c r="T57" s="232"/>
      <c r="V57" s="111" t="str">
        <f t="shared" si="0"/>
        <v/>
      </c>
      <c r="W57" s="294" t="str">
        <f t="shared" si="3"/>
        <v/>
      </c>
      <c r="X57" s="107">
        <f t="shared" si="1"/>
        <v>0</v>
      </c>
      <c r="Y57" s="107" t="str">
        <f t="shared" si="2"/>
        <v xml:space="preserve"> - 0</v>
      </c>
    </row>
    <row r="58" spans="1:25" x14ac:dyDescent="0.2">
      <c r="A58" s="229"/>
      <c r="B58" s="229"/>
      <c r="C58" s="230"/>
      <c r="D58" s="229"/>
      <c r="E58" s="229"/>
      <c r="F58" s="229"/>
      <c r="G58" s="229"/>
      <c r="H58" s="229"/>
      <c r="I58" s="229"/>
      <c r="J58" s="229"/>
      <c r="K58" s="229"/>
      <c r="L58" s="229"/>
      <c r="M58" s="229"/>
      <c r="N58" s="229"/>
      <c r="O58" s="231"/>
      <c r="P58" s="229"/>
      <c r="Q58" s="229"/>
      <c r="R58" s="229"/>
      <c r="S58" s="229"/>
      <c r="T58" s="232"/>
      <c r="V58" s="111" t="str">
        <f t="shared" si="0"/>
        <v/>
      </c>
      <c r="W58" s="294" t="str">
        <f t="shared" si="3"/>
        <v/>
      </c>
      <c r="X58" s="107">
        <f t="shared" si="1"/>
        <v>0</v>
      </c>
      <c r="Y58" s="107" t="str">
        <f t="shared" si="2"/>
        <v xml:space="preserve"> - 0</v>
      </c>
    </row>
    <row r="59" spans="1:25" x14ac:dyDescent="0.2">
      <c r="A59" s="229"/>
      <c r="B59" s="229"/>
      <c r="C59" s="230"/>
      <c r="D59" s="229"/>
      <c r="E59" s="229"/>
      <c r="F59" s="229"/>
      <c r="G59" s="229"/>
      <c r="H59" s="229"/>
      <c r="I59" s="229"/>
      <c r="J59" s="229"/>
      <c r="K59" s="229"/>
      <c r="L59" s="229"/>
      <c r="M59" s="229"/>
      <c r="N59" s="229"/>
      <c r="O59" s="231"/>
      <c r="P59" s="229"/>
      <c r="Q59" s="229"/>
      <c r="R59" s="229"/>
      <c r="S59" s="229"/>
      <c r="T59" s="232"/>
      <c r="V59" s="111" t="str">
        <f t="shared" si="0"/>
        <v/>
      </c>
      <c r="W59" s="294" t="str">
        <f t="shared" si="3"/>
        <v/>
      </c>
      <c r="X59" s="107">
        <f t="shared" si="1"/>
        <v>0</v>
      </c>
      <c r="Y59" s="107" t="str">
        <f t="shared" si="2"/>
        <v xml:space="preserve"> - 0</v>
      </c>
    </row>
    <row r="60" spans="1:25" x14ac:dyDescent="0.2">
      <c r="A60" s="229"/>
      <c r="B60" s="229"/>
      <c r="C60" s="230"/>
      <c r="D60" s="229"/>
      <c r="E60" s="229"/>
      <c r="F60" s="229"/>
      <c r="G60" s="229"/>
      <c r="H60" s="229"/>
      <c r="I60" s="229"/>
      <c r="J60" s="229"/>
      <c r="K60" s="229"/>
      <c r="L60" s="229"/>
      <c r="M60" s="229"/>
      <c r="N60" s="229"/>
      <c r="O60" s="231"/>
      <c r="P60" s="229"/>
      <c r="Q60" s="229"/>
      <c r="R60" s="229"/>
      <c r="S60" s="229"/>
      <c r="T60" s="232"/>
      <c r="V60" s="111" t="str">
        <f t="shared" ref="V60:V77" si="4">IF(C60="","",YEAR(C60))</f>
        <v/>
      </c>
      <c r="W60" s="294" t="str">
        <f t="shared" si="3"/>
        <v/>
      </c>
      <c r="X60" s="107">
        <f t="shared" si="1"/>
        <v>0</v>
      </c>
      <c r="Y60" s="107" t="str">
        <f t="shared" si="2"/>
        <v xml:space="preserve"> - 0</v>
      </c>
    </row>
    <row r="61" spans="1:25" x14ac:dyDescent="0.2">
      <c r="A61" s="229"/>
      <c r="B61" s="229"/>
      <c r="C61" s="230"/>
      <c r="D61" s="229"/>
      <c r="E61" s="229"/>
      <c r="F61" s="229"/>
      <c r="G61" s="229"/>
      <c r="H61" s="229"/>
      <c r="I61" s="229"/>
      <c r="J61" s="229"/>
      <c r="K61" s="229"/>
      <c r="L61" s="229"/>
      <c r="M61" s="229"/>
      <c r="N61" s="229"/>
      <c r="O61" s="231"/>
      <c r="P61" s="229"/>
      <c r="Q61" s="229"/>
      <c r="R61" s="229"/>
      <c r="S61" s="229"/>
      <c r="T61" s="232"/>
      <c r="V61" s="111" t="str">
        <f t="shared" si="4"/>
        <v/>
      </c>
      <c r="W61" s="294" t="str">
        <f t="shared" si="3"/>
        <v/>
      </c>
      <c r="X61" s="107">
        <f t="shared" si="1"/>
        <v>0</v>
      </c>
      <c r="Y61" s="107" t="str">
        <f t="shared" si="2"/>
        <v xml:space="preserve"> - 0</v>
      </c>
    </row>
    <row r="62" spans="1:25" x14ac:dyDescent="0.2">
      <c r="A62" s="229"/>
      <c r="B62" s="229"/>
      <c r="C62" s="230"/>
      <c r="D62" s="229"/>
      <c r="E62" s="229"/>
      <c r="F62" s="229"/>
      <c r="G62" s="229"/>
      <c r="H62" s="229"/>
      <c r="I62" s="229"/>
      <c r="J62" s="229"/>
      <c r="K62" s="229"/>
      <c r="L62" s="229"/>
      <c r="M62" s="229"/>
      <c r="N62" s="229"/>
      <c r="O62" s="231"/>
      <c r="P62" s="229"/>
      <c r="Q62" s="229"/>
      <c r="R62" s="229"/>
      <c r="S62" s="229"/>
      <c r="T62" s="232"/>
      <c r="V62" s="111" t="str">
        <f t="shared" si="4"/>
        <v/>
      </c>
      <c r="W62" s="294" t="str">
        <f t="shared" si="3"/>
        <v/>
      </c>
      <c r="X62" s="107">
        <f t="shared" si="1"/>
        <v>0</v>
      </c>
      <c r="Y62" s="107" t="str">
        <f t="shared" si="2"/>
        <v xml:space="preserve"> - 0</v>
      </c>
    </row>
    <row r="63" spans="1:25" x14ac:dyDescent="0.2">
      <c r="A63" s="229"/>
      <c r="B63" s="229"/>
      <c r="C63" s="230"/>
      <c r="D63" s="229"/>
      <c r="E63" s="229"/>
      <c r="F63" s="229"/>
      <c r="G63" s="229"/>
      <c r="H63" s="229"/>
      <c r="I63" s="229"/>
      <c r="J63" s="229"/>
      <c r="K63" s="229"/>
      <c r="L63" s="229"/>
      <c r="M63" s="229"/>
      <c r="N63" s="229"/>
      <c r="O63" s="233"/>
      <c r="P63" s="229"/>
      <c r="Q63" s="229"/>
      <c r="R63" s="229"/>
      <c r="S63" s="229"/>
      <c r="T63" s="232"/>
      <c r="V63" s="111" t="str">
        <f t="shared" si="4"/>
        <v/>
      </c>
      <c r="W63" s="294" t="str">
        <f t="shared" si="3"/>
        <v/>
      </c>
      <c r="X63" s="107">
        <f t="shared" si="1"/>
        <v>0</v>
      </c>
      <c r="Y63" s="107" t="str">
        <f t="shared" si="2"/>
        <v xml:space="preserve"> - 0</v>
      </c>
    </row>
    <row r="64" spans="1:25" x14ac:dyDescent="0.2">
      <c r="A64" s="229"/>
      <c r="B64" s="229"/>
      <c r="C64" s="230"/>
      <c r="D64" s="229"/>
      <c r="E64" s="229"/>
      <c r="F64" s="229"/>
      <c r="G64" s="229"/>
      <c r="H64" s="229"/>
      <c r="I64" s="229"/>
      <c r="J64" s="229"/>
      <c r="K64" s="229"/>
      <c r="L64" s="229"/>
      <c r="M64" s="229"/>
      <c r="N64" s="229"/>
      <c r="O64" s="231"/>
      <c r="P64" s="229"/>
      <c r="Q64" s="229"/>
      <c r="R64" s="229"/>
      <c r="S64" s="229"/>
      <c r="T64" s="232"/>
      <c r="V64" s="111" t="str">
        <f t="shared" si="4"/>
        <v/>
      </c>
      <c r="W64" s="294" t="str">
        <f t="shared" si="3"/>
        <v/>
      </c>
      <c r="X64" s="107">
        <f t="shared" si="1"/>
        <v>0</v>
      </c>
      <c r="Y64" s="107" t="str">
        <f t="shared" si="2"/>
        <v xml:space="preserve"> - 0</v>
      </c>
    </row>
    <row r="65" spans="1:25" x14ac:dyDescent="0.2">
      <c r="A65" s="229"/>
      <c r="B65" s="229"/>
      <c r="C65" s="230"/>
      <c r="D65" s="229"/>
      <c r="E65" s="229"/>
      <c r="F65" s="229"/>
      <c r="G65" s="229"/>
      <c r="H65" s="229"/>
      <c r="I65" s="229"/>
      <c r="J65" s="229"/>
      <c r="K65" s="229"/>
      <c r="L65" s="229"/>
      <c r="M65" s="229"/>
      <c r="N65" s="229"/>
      <c r="O65" s="231"/>
      <c r="P65" s="229"/>
      <c r="Q65" s="229"/>
      <c r="R65" s="229"/>
      <c r="S65" s="229"/>
      <c r="T65" s="232"/>
      <c r="V65" s="111" t="str">
        <f t="shared" si="4"/>
        <v/>
      </c>
      <c r="W65" s="294" t="str">
        <f t="shared" si="3"/>
        <v/>
      </c>
      <c r="X65" s="107">
        <f t="shared" si="1"/>
        <v>0</v>
      </c>
      <c r="Y65" s="107" t="str">
        <f t="shared" si="2"/>
        <v xml:space="preserve"> - 0</v>
      </c>
    </row>
    <row r="66" spans="1:25" x14ac:dyDescent="0.2">
      <c r="A66" s="229"/>
      <c r="B66" s="229"/>
      <c r="C66" s="230"/>
      <c r="D66" s="229"/>
      <c r="E66" s="229"/>
      <c r="F66" s="229"/>
      <c r="G66" s="229"/>
      <c r="H66" s="229"/>
      <c r="I66" s="229"/>
      <c r="J66" s="229"/>
      <c r="K66" s="229"/>
      <c r="L66" s="229"/>
      <c r="M66" s="229"/>
      <c r="N66" s="229"/>
      <c r="O66" s="231"/>
      <c r="P66" s="229"/>
      <c r="Q66" s="229"/>
      <c r="R66" s="229"/>
      <c r="S66" s="229"/>
      <c r="T66" s="232"/>
      <c r="V66" s="111" t="str">
        <f t="shared" si="4"/>
        <v/>
      </c>
      <c r="W66" s="294" t="str">
        <f t="shared" si="3"/>
        <v/>
      </c>
      <c r="X66" s="107">
        <f t="shared" si="1"/>
        <v>0</v>
      </c>
      <c r="Y66" s="107" t="str">
        <f t="shared" si="2"/>
        <v xml:space="preserve"> - 0</v>
      </c>
    </row>
    <row r="67" spans="1:25" x14ac:dyDescent="0.2">
      <c r="A67" s="229"/>
      <c r="B67" s="229"/>
      <c r="C67" s="230"/>
      <c r="D67" s="229"/>
      <c r="E67" s="229"/>
      <c r="F67" s="229"/>
      <c r="G67" s="229"/>
      <c r="H67" s="229"/>
      <c r="I67" s="229"/>
      <c r="J67" s="229"/>
      <c r="K67" s="229"/>
      <c r="L67" s="229"/>
      <c r="M67" s="229"/>
      <c r="N67" s="229"/>
      <c r="O67" s="231"/>
      <c r="P67" s="229"/>
      <c r="Q67" s="229"/>
      <c r="R67" s="229"/>
      <c r="S67" s="229"/>
      <c r="T67" s="232"/>
      <c r="V67" s="111" t="str">
        <f t="shared" si="4"/>
        <v/>
      </c>
      <c r="W67" s="294" t="str">
        <f t="shared" si="3"/>
        <v/>
      </c>
      <c r="X67" s="107">
        <f t="shared" si="1"/>
        <v>0</v>
      </c>
      <c r="Y67" s="107" t="str">
        <f t="shared" si="2"/>
        <v xml:space="preserve"> - 0</v>
      </c>
    </row>
    <row r="68" spans="1:25" x14ac:dyDescent="0.2">
      <c r="A68" s="229"/>
      <c r="B68" s="229"/>
      <c r="C68" s="230"/>
      <c r="D68" s="229"/>
      <c r="E68" s="229"/>
      <c r="F68" s="229"/>
      <c r="G68" s="229"/>
      <c r="H68" s="229"/>
      <c r="I68" s="229"/>
      <c r="J68" s="229"/>
      <c r="K68" s="229"/>
      <c r="L68" s="229"/>
      <c r="M68" s="229"/>
      <c r="N68" s="229"/>
      <c r="O68" s="233"/>
      <c r="P68" s="229"/>
      <c r="Q68" s="229"/>
      <c r="R68" s="229"/>
      <c r="S68" s="229"/>
      <c r="T68" s="232"/>
      <c r="V68" s="111" t="str">
        <f t="shared" si="4"/>
        <v/>
      </c>
      <c r="W68" s="294" t="str">
        <f t="shared" si="3"/>
        <v/>
      </c>
      <c r="X68" s="107">
        <f t="shared" si="1"/>
        <v>0</v>
      </c>
      <c r="Y68" s="107" t="str">
        <f t="shared" si="2"/>
        <v xml:space="preserve"> - 0</v>
      </c>
    </row>
    <row r="69" spans="1:25" x14ac:dyDescent="0.2">
      <c r="A69" s="229"/>
      <c r="B69" s="229"/>
      <c r="C69" s="230"/>
      <c r="D69" s="229"/>
      <c r="E69" s="229"/>
      <c r="F69" s="229"/>
      <c r="G69" s="229"/>
      <c r="H69" s="229"/>
      <c r="I69" s="229"/>
      <c r="J69" s="229"/>
      <c r="K69" s="229"/>
      <c r="L69" s="229"/>
      <c r="M69" s="229"/>
      <c r="N69" s="229"/>
      <c r="O69" s="233"/>
      <c r="P69" s="229"/>
      <c r="Q69" s="229"/>
      <c r="R69" s="229"/>
      <c r="S69" s="229"/>
      <c r="T69" s="232"/>
      <c r="V69" s="111" t="str">
        <f t="shared" si="4"/>
        <v/>
      </c>
      <c r="W69" s="294" t="str">
        <f t="shared" si="3"/>
        <v/>
      </c>
      <c r="X69" s="107">
        <f t="shared" si="1"/>
        <v>0</v>
      </c>
      <c r="Y69" s="107" t="str">
        <f t="shared" si="2"/>
        <v xml:space="preserve"> - 0</v>
      </c>
    </row>
    <row r="70" spans="1:25" x14ac:dyDescent="0.2">
      <c r="A70" s="229"/>
      <c r="B70" s="229"/>
      <c r="C70" s="230"/>
      <c r="D70" s="229"/>
      <c r="E70" s="229"/>
      <c r="F70" s="229"/>
      <c r="G70" s="229"/>
      <c r="H70" s="229"/>
      <c r="I70" s="229"/>
      <c r="J70" s="229"/>
      <c r="K70" s="229"/>
      <c r="L70" s="229"/>
      <c r="M70" s="229"/>
      <c r="N70" s="229"/>
      <c r="O70" s="231"/>
      <c r="P70" s="229"/>
      <c r="Q70" s="229"/>
      <c r="R70" s="229"/>
      <c r="S70" s="229"/>
      <c r="T70" s="232"/>
      <c r="V70" s="111" t="str">
        <f t="shared" si="4"/>
        <v/>
      </c>
      <c r="W70" s="294" t="str">
        <f t="shared" si="3"/>
        <v/>
      </c>
      <c r="X70" s="107">
        <f t="shared" si="1"/>
        <v>0</v>
      </c>
      <c r="Y70" s="107" t="str">
        <f t="shared" si="2"/>
        <v xml:space="preserve"> - 0</v>
      </c>
    </row>
    <row r="71" spans="1:25" x14ac:dyDescent="0.2">
      <c r="A71" s="229"/>
      <c r="B71" s="229"/>
      <c r="C71" s="230"/>
      <c r="D71" s="229"/>
      <c r="E71" s="229"/>
      <c r="F71" s="229"/>
      <c r="G71" s="229"/>
      <c r="H71" s="229"/>
      <c r="I71" s="229"/>
      <c r="J71" s="229"/>
      <c r="K71" s="229"/>
      <c r="L71" s="229"/>
      <c r="M71" s="229"/>
      <c r="N71" s="229"/>
      <c r="O71" s="231"/>
      <c r="P71" s="229"/>
      <c r="Q71" s="229"/>
      <c r="R71" s="229"/>
      <c r="S71" s="229"/>
      <c r="T71" s="232"/>
      <c r="V71" s="111" t="str">
        <f t="shared" si="4"/>
        <v/>
      </c>
      <c r="W71" s="294" t="str">
        <f t="shared" si="3"/>
        <v/>
      </c>
      <c r="X71" s="107">
        <f t="shared" si="1"/>
        <v>0</v>
      </c>
      <c r="Y71" s="107" t="str">
        <f t="shared" si="2"/>
        <v xml:space="preserve"> - 0</v>
      </c>
    </row>
    <row r="72" spans="1:25" x14ac:dyDescent="0.2">
      <c r="A72" s="229"/>
      <c r="B72" s="229"/>
      <c r="C72" s="230"/>
      <c r="D72" s="229"/>
      <c r="E72" s="229"/>
      <c r="F72" s="229"/>
      <c r="G72" s="229"/>
      <c r="H72" s="229"/>
      <c r="I72" s="229"/>
      <c r="J72" s="229"/>
      <c r="K72" s="229"/>
      <c r="L72" s="229"/>
      <c r="M72" s="229"/>
      <c r="N72" s="229"/>
      <c r="O72" s="231"/>
      <c r="P72" s="229"/>
      <c r="Q72" s="229"/>
      <c r="R72" s="229"/>
      <c r="S72" s="229"/>
      <c r="T72" s="232"/>
      <c r="V72" s="111" t="str">
        <f t="shared" si="4"/>
        <v/>
      </c>
      <c r="W72" s="294" t="str">
        <f t="shared" si="3"/>
        <v/>
      </c>
      <c r="X72" s="107">
        <f t="shared" si="1"/>
        <v>0</v>
      </c>
      <c r="Y72" s="107" t="str">
        <f t="shared" si="2"/>
        <v xml:space="preserve"> - 0</v>
      </c>
    </row>
    <row r="73" spans="1:25" x14ac:dyDescent="0.2">
      <c r="A73" s="229"/>
      <c r="B73" s="229"/>
      <c r="C73" s="230"/>
      <c r="D73" s="229"/>
      <c r="E73" s="229"/>
      <c r="F73" s="229"/>
      <c r="G73" s="229"/>
      <c r="H73" s="229"/>
      <c r="I73" s="229"/>
      <c r="J73" s="229"/>
      <c r="K73" s="229"/>
      <c r="L73" s="229"/>
      <c r="M73" s="229"/>
      <c r="N73" s="229"/>
      <c r="O73" s="231"/>
      <c r="P73" s="229"/>
      <c r="Q73" s="229"/>
      <c r="R73" s="229"/>
      <c r="S73" s="229"/>
      <c r="T73" s="232"/>
      <c r="V73" s="111" t="str">
        <f t="shared" si="4"/>
        <v/>
      </c>
      <c r="W73" s="294" t="str">
        <f t="shared" si="3"/>
        <v/>
      </c>
      <c r="X73" s="107">
        <f t="shared" si="1"/>
        <v>0</v>
      </c>
      <c r="Y73" s="107" t="str">
        <f t="shared" si="2"/>
        <v xml:space="preserve"> - 0</v>
      </c>
    </row>
    <row r="74" spans="1:25" x14ac:dyDescent="0.2">
      <c r="A74" s="229"/>
      <c r="B74" s="229"/>
      <c r="C74" s="230"/>
      <c r="D74" s="229"/>
      <c r="E74" s="229"/>
      <c r="F74" s="229"/>
      <c r="G74" s="229"/>
      <c r="H74" s="229"/>
      <c r="I74" s="229"/>
      <c r="J74" s="229"/>
      <c r="K74" s="229"/>
      <c r="L74" s="229"/>
      <c r="M74" s="229"/>
      <c r="N74" s="229"/>
      <c r="O74" s="231"/>
      <c r="P74" s="229"/>
      <c r="Q74" s="229"/>
      <c r="R74" s="229"/>
      <c r="S74" s="229"/>
      <c r="T74" s="232"/>
      <c r="V74" s="111" t="str">
        <f t="shared" si="4"/>
        <v/>
      </c>
      <c r="W74" s="294" t="str">
        <f t="shared" si="3"/>
        <v/>
      </c>
      <c r="X74" s="107">
        <f t="shared" si="1"/>
        <v>0</v>
      </c>
      <c r="Y74" s="107" t="str">
        <f t="shared" si="2"/>
        <v xml:space="preserve"> - 0</v>
      </c>
    </row>
    <row r="75" spans="1:25" x14ac:dyDescent="0.2">
      <c r="A75" s="229"/>
      <c r="B75" s="229"/>
      <c r="C75" s="230"/>
      <c r="D75" s="229"/>
      <c r="E75" s="229"/>
      <c r="F75" s="229"/>
      <c r="G75" s="229"/>
      <c r="H75" s="229"/>
      <c r="I75" s="229"/>
      <c r="J75" s="229"/>
      <c r="K75" s="229"/>
      <c r="L75" s="229"/>
      <c r="M75" s="229"/>
      <c r="N75" s="229"/>
      <c r="O75" s="231"/>
      <c r="P75" s="229"/>
      <c r="Q75" s="229"/>
      <c r="R75" s="229"/>
      <c r="S75" s="229"/>
      <c r="T75" s="232"/>
      <c r="V75" s="111" t="str">
        <f t="shared" si="4"/>
        <v/>
      </c>
      <c r="W75" s="294" t="str">
        <f t="shared" si="3"/>
        <v/>
      </c>
      <c r="X75" s="107">
        <f t="shared" si="1"/>
        <v>0</v>
      </c>
      <c r="Y75" s="107" t="str">
        <f t="shared" si="2"/>
        <v xml:space="preserve"> - 0</v>
      </c>
    </row>
    <row r="76" spans="1:25" x14ac:dyDescent="0.2">
      <c r="A76" s="229"/>
      <c r="B76" s="229"/>
      <c r="C76" s="230"/>
      <c r="D76" s="229"/>
      <c r="E76" s="229"/>
      <c r="F76" s="229"/>
      <c r="G76" s="229"/>
      <c r="H76" s="229"/>
      <c r="I76" s="229"/>
      <c r="J76" s="229"/>
      <c r="K76" s="229"/>
      <c r="L76" s="229"/>
      <c r="M76" s="229"/>
      <c r="N76" s="229"/>
      <c r="O76" s="231"/>
      <c r="P76" s="229"/>
      <c r="Q76" s="229"/>
      <c r="R76" s="229"/>
      <c r="S76" s="229"/>
      <c r="T76" s="232"/>
      <c r="V76" s="111" t="str">
        <f t="shared" si="4"/>
        <v/>
      </c>
      <c r="W76" s="294" t="str">
        <f t="shared" si="3"/>
        <v/>
      </c>
      <c r="X76" s="107">
        <f t="shared" si="1"/>
        <v>0</v>
      </c>
      <c r="Y76" s="107" t="str">
        <f t="shared" si="2"/>
        <v xml:space="preserve"> - 0</v>
      </c>
    </row>
    <row r="77" spans="1:25" x14ac:dyDescent="0.2">
      <c r="A77" s="229"/>
      <c r="B77" s="229"/>
      <c r="C77" s="230"/>
      <c r="D77" s="229"/>
      <c r="E77" s="229"/>
      <c r="F77" s="229"/>
      <c r="G77" s="229"/>
      <c r="H77" s="229"/>
      <c r="I77" s="229"/>
      <c r="J77" s="229"/>
      <c r="K77" s="229"/>
      <c r="L77" s="229"/>
      <c r="M77" s="229"/>
      <c r="N77" s="229"/>
      <c r="O77" s="231"/>
      <c r="P77" s="229"/>
      <c r="Q77" s="229"/>
      <c r="R77" s="229"/>
      <c r="S77" s="229"/>
      <c r="T77" s="232"/>
      <c r="V77" s="111" t="str">
        <f t="shared" si="4"/>
        <v/>
      </c>
      <c r="W77" s="294" t="str">
        <f t="shared" si="3"/>
        <v/>
      </c>
      <c r="X77" s="107">
        <f t="shared" si="1"/>
        <v>0</v>
      </c>
      <c r="Y77" s="107" t="str">
        <f t="shared" si="2"/>
        <v xml:space="preserve"> - 0</v>
      </c>
    </row>
    <row r="78" spans="1:25" x14ac:dyDescent="0.2">
      <c r="A78" s="229"/>
      <c r="B78" s="229"/>
      <c r="C78" s="230"/>
      <c r="D78" s="229"/>
      <c r="E78" s="229"/>
      <c r="F78" s="229"/>
      <c r="G78" s="229"/>
      <c r="H78" s="229"/>
      <c r="I78" s="229"/>
      <c r="J78" s="229"/>
      <c r="K78" s="229"/>
      <c r="L78" s="229"/>
      <c r="M78" s="229"/>
      <c r="N78" s="229"/>
      <c r="O78" s="231"/>
      <c r="P78" s="229"/>
      <c r="Q78" s="229"/>
      <c r="R78" s="229"/>
      <c r="S78" s="229"/>
      <c r="T78" s="232"/>
      <c r="V78" s="111" t="str">
        <f t="shared" ref="V78:V97" si="5">IF(C78="","",YEAR(C78))</f>
        <v/>
      </c>
      <c r="W78" s="294" t="str">
        <f t="shared" si="3"/>
        <v/>
      </c>
      <c r="X78" s="107">
        <f t="shared" si="1"/>
        <v>0</v>
      </c>
      <c r="Y78" s="107" t="str">
        <f t="shared" si="2"/>
        <v xml:space="preserve"> - 0</v>
      </c>
    </row>
    <row r="79" spans="1:25" x14ac:dyDescent="0.2">
      <c r="A79" s="229"/>
      <c r="B79" s="229"/>
      <c r="C79" s="230"/>
      <c r="D79" s="229"/>
      <c r="E79" s="229"/>
      <c r="F79" s="229"/>
      <c r="G79" s="229"/>
      <c r="H79" s="229"/>
      <c r="I79" s="229"/>
      <c r="J79" s="229"/>
      <c r="K79" s="229"/>
      <c r="L79" s="229"/>
      <c r="M79" s="229"/>
      <c r="N79" s="229"/>
      <c r="O79" s="231"/>
      <c r="P79" s="229"/>
      <c r="Q79" s="229"/>
      <c r="R79" s="229"/>
      <c r="S79" s="229"/>
      <c r="T79" s="232"/>
      <c r="V79" s="111" t="str">
        <f t="shared" si="5"/>
        <v/>
      </c>
      <c r="W79" s="294" t="str">
        <f t="shared" si="3"/>
        <v/>
      </c>
      <c r="X79" s="107">
        <f t="shared" ref="X79:X97" si="6">E79</f>
        <v>0</v>
      </c>
      <c r="Y79" s="107" t="str">
        <f t="shared" ref="Y79:Y97" si="7">W79&amp;" - "&amp;X79</f>
        <v xml:space="preserve"> - 0</v>
      </c>
    </row>
    <row r="80" spans="1:25" s="38" customFormat="1" x14ac:dyDescent="0.2">
      <c r="A80" s="295"/>
      <c r="B80" s="295"/>
      <c r="C80" s="296"/>
      <c r="D80" s="295"/>
      <c r="E80" s="295"/>
      <c r="F80" s="295"/>
      <c r="G80" s="295"/>
      <c r="H80" s="295"/>
      <c r="I80" s="295"/>
      <c r="J80" s="295"/>
      <c r="K80" s="295"/>
      <c r="L80" s="295"/>
      <c r="M80" s="295"/>
      <c r="N80" s="295"/>
      <c r="O80" s="297"/>
      <c r="P80" s="295"/>
      <c r="Q80" s="295"/>
      <c r="R80" s="295"/>
      <c r="S80" s="295"/>
      <c r="T80" s="298"/>
      <c r="V80" s="111" t="str">
        <f t="shared" si="5"/>
        <v/>
      </c>
      <c r="W80" s="294" t="str">
        <f t="shared" si="3"/>
        <v/>
      </c>
      <c r="X80" s="107">
        <f t="shared" si="6"/>
        <v>0</v>
      </c>
      <c r="Y80" s="107" t="str">
        <f t="shared" si="7"/>
        <v xml:space="preserve"> - 0</v>
      </c>
    </row>
    <row r="81" spans="1:25" x14ac:dyDescent="0.2">
      <c r="A81" s="229"/>
      <c r="B81" s="229"/>
      <c r="C81" s="230"/>
      <c r="D81" s="229"/>
      <c r="E81" s="229"/>
      <c r="F81" s="229"/>
      <c r="G81" s="229"/>
      <c r="H81" s="229"/>
      <c r="I81" s="229"/>
      <c r="J81" s="229"/>
      <c r="K81" s="229"/>
      <c r="L81" s="229"/>
      <c r="M81" s="229"/>
      <c r="N81" s="229"/>
      <c r="O81" s="233"/>
      <c r="P81" s="229"/>
      <c r="Q81" s="229"/>
      <c r="R81" s="229"/>
      <c r="S81" s="229"/>
      <c r="T81" s="232"/>
      <c r="V81" s="111" t="str">
        <f t="shared" si="5"/>
        <v/>
      </c>
      <c r="W81" s="294" t="str">
        <f t="shared" ref="W81:W97" si="8">IF(V81="","",IF(V81&gt;=$V$2,"Benjamin",IF((V81&gt;=$W$2)*OR(V81&lt;=$Y$2),"Minime",IF((V81&gt;=$Z$2)*OR(V81&lt;=$AB$2),"Cadet",IF((V81&gt;=$AC$2)*OR(V81&lt;=$AE$2),"Junior",IF((V81&gt;=$AF$2)*OR(V81&lt;=$AG$2),"Senior",IF(V81&lt;=$AH$2,"Veteran",0)))))))</f>
        <v/>
      </c>
      <c r="X81" s="107">
        <f t="shared" si="6"/>
        <v>0</v>
      </c>
      <c r="Y81" s="107" t="str">
        <f t="shared" si="7"/>
        <v xml:space="preserve"> - 0</v>
      </c>
    </row>
    <row r="82" spans="1:25" x14ac:dyDescent="0.2">
      <c r="A82" s="229"/>
      <c r="B82" s="229"/>
      <c r="C82" s="230"/>
      <c r="D82" s="229"/>
      <c r="E82" s="229"/>
      <c r="F82" s="229"/>
      <c r="G82" s="229"/>
      <c r="H82" s="229"/>
      <c r="I82" s="229"/>
      <c r="J82" s="229"/>
      <c r="K82" s="229"/>
      <c r="L82" s="229"/>
      <c r="M82" s="229"/>
      <c r="N82" s="229"/>
      <c r="O82" s="231"/>
      <c r="P82" s="229"/>
      <c r="Q82" s="229"/>
      <c r="R82" s="229"/>
      <c r="S82" s="229"/>
      <c r="T82" s="232"/>
      <c r="V82" s="111" t="str">
        <f t="shared" si="5"/>
        <v/>
      </c>
      <c r="W82" s="294" t="str">
        <f t="shared" si="8"/>
        <v/>
      </c>
      <c r="X82" s="107">
        <f t="shared" si="6"/>
        <v>0</v>
      </c>
      <c r="Y82" s="107" t="str">
        <f t="shared" si="7"/>
        <v xml:space="preserve"> - 0</v>
      </c>
    </row>
    <row r="83" spans="1:25" x14ac:dyDescent="0.2">
      <c r="A83" s="229"/>
      <c r="B83" s="229"/>
      <c r="C83" s="230"/>
      <c r="D83" s="229"/>
      <c r="E83" s="229"/>
      <c r="F83" s="229"/>
      <c r="G83" s="229"/>
      <c r="H83" s="229"/>
      <c r="I83" s="229"/>
      <c r="J83" s="229"/>
      <c r="K83" s="229"/>
      <c r="L83" s="229"/>
      <c r="M83" s="229"/>
      <c r="N83" s="229"/>
      <c r="O83" s="233"/>
      <c r="P83" s="229"/>
      <c r="Q83" s="229"/>
      <c r="R83" s="229"/>
      <c r="S83" s="229"/>
      <c r="T83" s="232"/>
      <c r="V83" s="111" t="str">
        <f t="shared" si="5"/>
        <v/>
      </c>
      <c r="W83" s="294" t="str">
        <f t="shared" si="8"/>
        <v/>
      </c>
      <c r="X83" s="107">
        <f t="shared" si="6"/>
        <v>0</v>
      </c>
      <c r="Y83" s="107" t="str">
        <f t="shared" si="7"/>
        <v xml:space="preserve"> - 0</v>
      </c>
    </row>
    <row r="84" spans="1:25" x14ac:dyDescent="0.2">
      <c r="A84" s="229"/>
      <c r="B84" s="229"/>
      <c r="C84" s="230"/>
      <c r="D84" s="229"/>
      <c r="E84" s="229"/>
      <c r="F84" s="229"/>
      <c r="G84" s="229"/>
      <c r="H84" s="229"/>
      <c r="I84" s="229"/>
      <c r="J84" s="229"/>
      <c r="K84" s="229"/>
      <c r="L84" s="229"/>
      <c r="M84" s="229"/>
      <c r="N84" s="229"/>
      <c r="O84" s="231"/>
      <c r="P84" s="229"/>
      <c r="Q84" s="229"/>
      <c r="R84" s="229"/>
      <c r="S84" s="229"/>
      <c r="T84" s="232"/>
      <c r="V84" s="111" t="str">
        <f t="shared" si="5"/>
        <v/>
      </c>
      <c r="W84" s="294" t="str">
        <f t="shared" si="8"/>
        <v/>
      </c>
      <c r="X84" s="107">
        <f t="shared" si="6"/>
        <v>0</v>
      </c>
      <c r="Y84" s="107" t="str">
        <f t="shared" si="7"/>
        <v xml:space="preserve"> - 0</v>
      </c>
    </row>
    <row r="85" spans="1:25" x14ac:dyDescent="0.2">
      <c r="A85" s="229"/>
      <c r="B85" s="229"/>
      <c r="C85" s="230"/>
      <c r="D85" s="229"/>
      <c r="E85" s="229"/>
      <c r="F85" s="229"/>
      <c r="G85" s="229"/>
      <c r="H85" s="229"/>
      <c r="I85" s="229"/>
      <c r="J85" s="229"/>
      <c r="K85" s="229"/>
      <c r="L85" s="229"/>
      <c r="M85" s="229"/>
      <c r="N85" s="229"/>
      <c r="O85" s="231"/>
      <c r="P85" s="229"/>
      <c r="Q85" s="229"/>
      <c r="R85" s="229"/>
      <c r="S85" s="229"/>
      <c r="T85" s="232"/>
      <c r="V85" s="111" t="str">
        <f t="shared" si="5"/>
        <v/>
      </c>
      <c r="W85" s="294" t="str">
        <f t="shared" si="8"/>
        <v/>
      </c>
      <c r="X85" s="107">
        <f t="shared" si="6"/>
        <v>0</v>
      </c>
      <c r="Y85" s="107" t="str">
        <f t="shared" si="7"/>
        <v xml:space="preserve"> - 0</v>
      </c>
    </row>
    <row r="86" spans="1:25" x14ac:dyDescent="0.2">
      <c r="A86" s="229"/>
      <c r="B86" s="229"/>
      <c r="C86" s="230"/>
      <c r="D86" s="229"/>
      <c r="E86" s="229"/>
      <c r="F86" s="229"/>
      <c r="G86" s="229"/>
      <c r="H86" s="229"/>
      <c r="I86" s="229"/>
      <c r="J86" s="229"/>
      <c r="K86" s="229"/>
      <c r="L86" s="229"/>
      <c r="M86" s="229"/>
      <c r="N86" s="229"/>
      <c r="O86" s="231"/>
      <c r="P86" s="229"/>
      <c r="Q86" s="229"/>
      <c r="R86" s="229"/>
      <c r="S86" s="229"/>
      <c r="T86" s="232"/>
      <c r="V86" s="111" t="str">
        <f t="shared" si="5"/>
        <v/>
      </c>
      <c r="W86" s="294" t="str">
        <f t="shared" si="8"/>
        <v/>
      </c>
      <c r="X86" s="107">
        <f t="shared" si="6"/>
        <v>0</v>
      </c>
      <c r="Y86" s="107" t="str">
        <f t="shared" si="7"/>
        <v xml:space="preserve"> - 0</v>
      </c>
    </row>
    <row r="87" spans="1:25" x14ac:dyDescent="0.2">
      <c r="A87" s="229"/>
      <c r="B87" s="229"/>
      <c r="C87" s="230"/>
      <c r="D87" s="229"/>
      <c r="E87" s="229"/>
      <c r="F87" s="229"/>
      <c r="G87" s="229"/>
      <c r="H87" s="229"/>
      <c r="I87" s="229"/>
      <c r="J87" s="229"/>
      <c r="K87" s="229"/>
      <c r="L87" s="229"/>
      <c r="M87" s="229"/>
      <c r="N87" s="229"/>
      <c r="O87" s="231"/>
      <c r="P87" s="229"/>
      <c r="Q87" s="229"/>
      <c r="R87" s="229"/>
      <c r="S87" s="229"/>
      <c r="T87" s="232"/>
      <c r="V87" s="111" t="str">
        <f t="shared" si="5"/>
        <v/>
      </c>
      <c r="W87" s="294" t="str">
        <f t="shared" si="8"/>
        <v/>
      </c>
      <c r="X87" s="107">
        <f t="shared" si="6"/>
        <v>0</v>
      </c>
      <c r="Y87" s="107" t="str">
        <f t="shared" si="7"/>
        <v xml:space="preserve"> - 0</v>
      </c>
    </row>
    <row r="88" spans="1:25" x14ac:dyDescent="0.2">
      <c r="A88" s="229"/>
      <c r="B88" s="229"/>
      <c r="C88" s="230"/>
      <c r="D88" s="229"/>
      <c r="E88" s="229"/>
      <c r="F88" s="229"/>
      <c r="G88" s="229"/>
      <c r="H88" s="229"/>
      <c r="I88" s="229"/>
      <c r="J88" s="229"/>
      <c r="K88" s="229"/>
      <c r="L88" s="229"/>
      <c r="M88" s="229"/>
      <c r="N88" s="229"/>
      <c r="O88" s="233"/>
      <c r="P88" s="229"/>
      <c r="Q88" s="229"/>
      <c r="R88" s="229"/>
      <c r="S88" s="229"/>
      <c r="T88" s="232"/>
      <c r="V88" s="111" t="str">
        <f t="shared" si="5"/>
        <v/>
      </c>
      <c r="W88" s="294" t="str">
        <f t="shared" si="8"/>
        <v/>
      </c>
      <c r="X88" s="107">
        <f t="shared" si="6"/>
        <v>0</v>
      </c>
      <c r="Y88" s="107" t="str">
        <f t="shared" si="7"/>
        <v xml:space="preserve"> - 0</v>
      </c>
    </row>
    <row r="89" spans="1:25" x14ac:dyDescent="0.2">
      <c r="A89" s="229"/>
      <c r="B89" s="229"/>
      <c r="C89" s="230"/>
      <c r="D89" s="229"/>
      <c r="E89" s="229"/>
      <c r="F89" s="229"/>
      <c r="G89" s="229"/>
      <c r="H89" s="229"/>
      <c r="I89" s="229"/>
      <c r="J89" s="229"/>
      <c r="K89" s="229"/>
      <c r="L89" s="229"/>
      <c r="M89" s="229"/>
      <c r="N89" s="229"/>
      <c r="O89" s="233"/>
      <c r="P89" s="229"/>
      <c r="Q89" s="229"/>
      <c r="R89" s="229"/>
      <c r="S89" s="229"/>
      <c r="T89" s="232"/>
      <c r="V89" s="111" t="str">
        <f t="shared" si="5"/>
        <v/>
      </c>
      <c r="W89" s="294" t="str">
        <f t="shared" si="8"/>
        <v/>
      </c>
      <c r="X89" s="107">
        <f t="shared" si="6"/>
        <v>0</v>
      </c>
      <c r="Y89" s="107" t="str">
        <f t="shared" si="7"/>
        <v xml:space="preserve"> - 0</v>
      </c>
    </row>
    <row r="90" spans="1:25" x14ac:dyDescent="0.2">
      <c r="A90" s="229"/>
      <c r="B90" s="229"/>
      <c r="C90" s="230"/>
      <c r="D90" s="229"/>
      <c r="E90" s="229"/>
      <c r="F90" s="229"/>
      <c r="G90" s="229"/>
      <c r="H90" s="229"/>
      <c r="I90" s="229"/>
      <c r="J90" s="229"/>
      <c r="K90" s="229"/>
      <c r="L90" s="229"/>
      <c r="M90" s="229"/>
      <c r="N90" s="229"/>
      <c r="O90" s="231"/>
      <c r="P90" s="229"/>
      <c r="Q90" s="229"/>
      <c r="R90" s="229"/>
      <c r="S90" s="229"/>
      <c r="T90" s="232"/>
      <c r="V90" s="111" t="str">
        <f t="shared" si="5"/>
        <v/>
      </c>
      <c r="W90" s="294" t="str">
        <f t="shared" si="8"/>
        <v/>
      </c>
      <c r="X90" s="107">
        <f t="shared" si="6"/>
        <v>0</v>
      </c>
      <c r="Y90" s="107" t="str">
        <f t="shared" si="7"/>
        <v xml:space="preserve"> - 0</v>
      </c>
    </row>
    <row r="91" spans="1:25" x14ac:dyDescent="0.2">
      <c r="A91" s="229"/>
      <c r="B91" s="229"/>
      <c r="C91" s="230"/>
      <c r="D91" s="229"/>
      <c r="E91" s="229"/>
      <c r="F91" s="229"/>
      <c r="G91" s="229"/>
      <c r="H91" s="229"/>
      <c r="I91" s="229"/>
      <c r="J91" s="229"/>
      <c r="K91" s="229"/>
      <c r="L91" s="229"/>
      <c r="M91" s="229"/>
      <c r="N91" s="229"/>
      <c r="O91" s="231"/>
      <c r="P91" s="229"/>
      <c r="Q91" s="229"/>
      <c r="R91" s="229"/>
      <c r="S91" s="229"/>
      <c r="T91" s="232"/>
      <c r="V91" s="111" t="str">
        <f t="shared" si="5"/>
        <v/>
      </c>
      <c r="W91" s="294" t="str">
        <f t="shared" si="8"/>
        <v/>
      </c>
      <c r="X91" s="107">
        <f t="shared" si="6"/>
        <v>0</v>
      </c>
      <c r="Y91" s="107" t="str">
        <f t="shared" si="7"/>
        <v xml:space="preserve"> - 0</v>
      </c>
    </row>
    <row r="92" spans="1:25" x14ac:dyDescent="0.2">
      <c r="A92" s="229"/>
      <c r="B92" s="229"/>
      <c r="C92" s="230"/>
      <c r="D92" s="229"/>
      <c r="E92" s="229"/>
      <c r="F92" s="229"/>
      <c r="G92" s="229"/>
      <c r="H92" s="229"/>
      <c r="I92" s="229"/>
      <c r="J92" s="229"/>
      <c r="K92" s="229"/>
      <c r="L92" s="229"/>
      <c r="M92" s="229"/>
      <c r="N92" s="229"/>
      <c r="O92" s="231"/>
      <c r="P92" s="229"/>
      <c r="Q92" s="229"/>
      <c r="R92" s="229"/>
      <c r="S92" s="229"/>
      <c r="T92" s="232"/>
      <c r="V92" s="111" t="str">
        <f t="shared" si="5"/>
        <v/>
      </c>
      <c r="W92" s="294" t="str">
        <f t="shared" si="8"/>
        <v/>
      </c>
      <c r="X92" s="107">
        <f t="shared" si="6"/>
        <v>0</v>
      </c>
      <c r="Y92" s="107" t="str">
        <f t="shared" si="7"/>
        <v xml:space="preserve"> - 0</v>
      </c>
    </row>
    <row r="93" spans="1:25" x14ac:dyDescent="0.2">
      <c r="A93" s="229"/>
      <c r="B93" s="229"/>
      <c r="C93" s="230"/>
      <c r="D93" s="229"/>
      <c r="E93" s="229"/>
      <c r="F93" s="229"/>
      <c r="G93" s="229"/>
      <c r="H93" s="229"/>
      <c r="I93" s="229"/>
      <c r="J93" s="229"/>
      <c r="K93" s="229"/>
      <c r="L93" s="229"/>
      <c r="M93" s="229"/>
      <c r="N93" s="229"/>
      <c r="O93" s="231"/>
      <c r="P93" s="229"/>
      <c r="Q93" s="229"/>
      <c r="R93" s="229"/>
      <c r="S93" s="229"/>
      <c r="T93" s="232"/>
      <c r="V93" s="111" t="str">
        <f t="shared" si="5"/>
        <v/>
      </c>
      <c r="W93" s="294" t="str">
        <f t="shared" si="8"/>
        <v/>
      </c>
      <c r="X93" s="107">
        <f t="shared" si="6"/>
        <v>0</v>
      </c>
      <c r="Y93" s="107" t="str">
        <f t="shared" si="7"/>
        <v xml:space="preserve"> - 0</v>
      </c>
    </row>
    <row r="94" spans="1:25" x14ac:dyDescent="0.2">
      <c r="A94" s="229"/>
      <c r="B94" s="229"/>
      <c r="C94" s="230"/>
      <c r="D94" s="229"/>
      <c r="E94" s="229"/>
      <c r="F94" s="229"/>
      <c r="G94" s="229"/>
      <c r="H94" s="229"/>
      <c r="I94" s="229"/>
      <c r="J94" s="229"/>
      <c r="K94" s="229"/>
      <c r="L94" s="229"/>
      <c r="M94" s="229"/>
      <c r="N94" s="229"/>
      <c r="O94" s="231"/>
      <c r="P94" s="229"/>
      <c r="Q94" s="229"/>
      <c r="R94" s="229"/>
      <c r="S94" s="229"/>
      <c r="T94" s="232"/>
      <c r="V94" s="111" t="str">
        <f t="shared" si="5"/>
        <v/>
      </c>
      <c r="W94" s="294" t="str">
        <f t="shared" si="8"/>
        <v/>
      </c>
      <c r="X94" s="107">
        <f t="shared" si="6"/>
        <v>0</v>
      </c>
      <c r="Y94" s="107" t="str">
        <f t="shared" si="7"/>
        <v xml:space="preserve"> - 0</v>
      </c>
    </row>
    <row r="95" spans="1:25" x14ac:dyDescent="0.2">
      <c r="A95" s="229"/>
      <c r="B95" s="229"/>
      <c r="C95" s="230"/>
      <c r="D95" s="229"/>
      <c r="E95" s="229"/>
      <c r="F95" s="229"/>
      <c r="G95" s="229"/>
      <c r="H95" s="229"/>
      <c r="I95" s="229"/>
      <c r="J95" s="229"/>
      <c r="K95" s="229"/>
      <c r="L95" s="229"/>
      <c r="M95" s="229"/>
      <c r="N95" s="229"/>
      <c r="O95" s="233"/>
      <c r="P95" s="229"/>
      <c r="Q95" s="229"/>
      <c r="R95" s="229"/>
      <c r="S95" s="229"/>
      <c r="T95" s="232"/>
      <c r="V95" s="111" t="str">
        <f t="shared" si="5"/>
        <v/>
      </c>
      <c r="W95" s="294" t="str">
        <f t="shared" si="8"/>
        <v/>
      </c>
      <c r="X95" s="107">
        <f t="shared" si="6"/>
        <v>0</v>
      </c>
      <c r="Y95" s="107" t="str">
        <f t="shared" si="7"/>
        <v xml:space="preserve"> - 0</v>
      </c>
    </row>
    <row r="96" spans="1:25" x14ac:dyDescent="0.2">
      <c r="A96" s="229"/>
      <c r="B96" s="229"/>
      <c r="C96" s="230"/>
      <c r="D96" s="229"/>
      <c r="E96" s="229"/>
      <c r="F96" s="229"/>
      <c r="G96" s="229"/>
      <c r="H96" s="229"/>
      <c r="I96" s="229"/>
      <c r="J96" s="229"/>
      <c r="K96" s="229"/>
      <c r="L96" s="229"/>
      <c r="M96" s="229"/>
      <c r="N96" s="229"/>
      <c r="O96" s="231"/>
      <c r="P96" s="229"/>
      <c r="Q96" s="229"/>
      <c r="R96" s="229"/>
      <c r="S96" s="229"/>
      <c r="T96" s="232"/>
      <c r="V96" s="111" t="str">
        <f t="shared" si="5"/>
        <v/>
      </c>
      <c r="W96" s="294" t="str">
        <f t="shared" si="8"/>
        <v/>
      </c>
      <c r="X96" s="107">
        <f t="shared" si="6"/>
        <v>0</v>
      </c>
      <c r="Y96" s="107" t="str">
        <f t="shared" si="7"/>
        <v xml:space="preserve"> - 0</v>
      </c>
    </row>
    <row r="97" spans="1:25" x14ac:dyDescent="0.2">
      <c r="A97" s="229"/>
      <c r="B97" s="229"/>
      <c r="C97" s="230"/>
      <c r="D97" s="229"/>
      <c r="E97" s="229"/>
      <c r="F97" s="229"/>
      <c r="G97" s="229"/>
      <c r="H97" s="229"/>
      <c r="I97" s="229"/>
      <c r="J97" s="229"/>
      <c r="K97" s="229"/>
      <c r="L97" s="229"/>
      <c r="M97" s="229"/>
      <c r="N97" s="229"/>
      <c r="O97" s="231"/>
      <c r="P97" s="229"/>
      <c r="Q97" s="229"/>
      <c r="R97" s="229"/>
      <c r="S97" s="229"/>
      <c r="T97" s="232"/>
      <c r="V97" s="111" t="str">
        <f t="shared" si="5"/>
        <v/>
      </c>
      <c r="W97" s="294" t="str">
        <f t="shared" si="8"/>
        <v/>
      </c>
      <c r="X97" s="107">
        <f t="shared" si="6"/>
        <v>0</v>
      </c>
      <c r="Y97" s="107" t="str">
        <f t="shared" si="7"/>
        <v xml:space="preserve"> - 0</v>
      </c>
    </row>
    <row r="99" spans="1:25" ht="15" x14ac:dyDescent="0.25">
      <c r="A99" s="113" t="s">
        <v>206</v>
      </c>
      <c r="B99" s="114">
        <f>COUNTIF($Y$16:$Y$97,A99)</f>
        <v>0</v>
      </c>
    </row>
    <row r="100" spans="1:25" ht="15" x14ac:dyDescent="0.25">
      <c r="A100" s="113" t="s">
        <v>207</v>
      </c>
      <c r="B100" s="114">
        <f>COUNTIF($Y$16:$Y$97,A100)</f>
        <v>0</v>
      </c>
    </row>
    <row r="101" spans="1:25" ht="15" x14ac:dyDescent="0.25">
      <c r="A101" s="115" t="s">
        <v>208</v>
      </c>
      <c r="B101" s="116">
        <f t="shared" ref="B101:B110" si="9">COUNTIF($Y$16:$Y$97,A101)</f>
        <v>0</v>
      </c>
    </row>
    <row r="102" spans="1:25" ht="15" x14ac:dyDescent="0.25">
      <c r="A102" s="115" t="s">
        <v>209</v>
      </c>
      <c r="B102" s="116">
        <f t="shared" si="9"/>
        <v>0</v>
      </c>
    </row>
    <row r="103" spans="1:25" ht="15" x14ac:dyDescent="0.25">
      <c r="A103" s="117" t="s">
        <v>210</v>
      </c>
      <c r="B103" s="118">
        <f t="shared" si="9"/>
        <v>0</v>
      </c>
    </row>
    <row r="104" spans="1:25" ht="15" x14ac:dyDescent="0.25">
      <c r="A104" s="117" t="s">
        <v>211</v>
      </c>
      <c r="B104" s="118">
        <f t="shared" si="9"/>
        <v>0</v>
      </c>
    </row>
    <row r="105" spans="1:25" x14ac:dyDescent="0.2">
      <c r="A105" s="119" t="s">
        <v>212</v>
      </c>
      <c r="B105" s="120">
        <f t="shared" si="9"/>
        <v>0</v>
      </c>
    </row>
    <row r="106" spans="1:25" x14ac:dyDescent="0.2">
      <c r="A106" s="119" t="s">
        <v>213</v>
      </c>
      <c r="B106" s="120">
        <f t="shared" si="9"/>
        <v>0</v>
      </c>
    </row>
    <row r="107" spans="1:25" x14ac:dyDescent="0.2">
      <c r="A107" s="121" t="s">
        <v>214</v>
      </c>
      <c r="B107" s="122">
        <f t="shared" si="9"/>
        <v>0</v>
      </c>
    </row>
    <row r="108" spans="1:25" x14ac:dyDescent="0.2">
      <c r="A108" s="121" t="s">
        <v>215</v>
      </c>
      <c r="B108" s="122">
        <f t="shared" si="9"/>
        <v>0</v>
      </c>
    </row>
    <row r="109" spans="1:25" x14ac:dyDescent="0.2">
      <c r="A109" s="123" t="s">
        <v>216</v>
      </c>
      <c r="B109" s="124">
        <f t="shared" si="9"/>
        <v>0</v>
      </c>
    </row>
    <row r="110" spans="1:25" x14ac:dyDescent="0.2">
      <c r="A110" s="123" t="s">
        <v>217</v>
      </c>
      <c r="B110" s="124">
        <f t="shared" si="9"/>
        <v>0</v>
      </c>
    </row>
    <row r="111" spans="1:25" x14ac:dyDescent="0.2">
      <c r="A111" s="234" t="s">
        <v>68</v>
      </c>
      <c r="B111" s="235">
        <f>SUM(B99:B110)</f>
        <v>0</v>
      </c>
    </row>
  </sheetData>
  <sheetProtection formatCells="0" sort="0"/>
  <sortState xmlns:xlrd2="http://schemas.microsoft.com/office/spreadsheetml/2017/richdata2" ref="A17:S97">
    <sortCondition ref="A16:A97"/>
  </sortState>
  <mergeCells count="13">
    <mergeCell ref="Z1:AB1"/>
    <mergeCell ref="A5:I5"/>
    <mergeCell ref="W1:Y1"/>
    <mergeCell ref="AC1:AE1"/>
    <mergeCell ref="AF1:AG1"/>
    <mergeCell ref="A10:J10"/>
    <mergeCell ref="A7:I7"/>
    <mergeCell ref="D13:S13"/>
    <mergeCell ref="C3:M3"/>
    <mergeCell ref="A4:I4"/>
    <mergeCell ref="M10:S11"/>
    <mergeCell ref="M9:S9"/>
    <mergeCell ref="B11:G11"/>
  </mergeCells>
  <conditionalFormatting sqref="I63:I97">
    <cfRule type="expression" dxfId="3" priority="5" stopIfTrue="1">
      <formula>A63=""</formula>
    </cfRule>
    <cfRule type="cellIs" dxfId="2" priority="6" stopIfTrue="1" operator="notEqual">
      <formula>$B$13</formula>
    </cfRule>
  </conditionalFormatting>
  <conditionalFormatting sqref="I16:I62">
    <cfRule type="expression" dxfId="1" priority="1" stopIfTrue="1">
      <formula>A16=""</formula>
    </cfRule>
    <cfRule type="cellIs" dxfId="0" priority="2" stopIfTrue="1" operator="notEqual">
      <formula>$B$13</formula>
    </cfRule>
  </conditionalFormatting>
  <printOptions horizontalCentered="1"/>
  <pageMargins left="0.19685039370078741" right="0.19685039370078741" top="0.39370078740157483" bottom="0.19685039370078741" header="0.31496062992125984" footer="0.51181102362204722"/>
  <pageSetup paperSize="9" scale="84" firstPageNumber="0" orientation="landscape" horizontalDpi="4294967293" verticalDpi="300" r:id="rId1"/>
  <headerFooter alignWithMargins="0"/>
  <drawing r:id="rId2"/>
  <legacyDrawing r:id="rId3"/>
  <controls>
    <mc:AlternateContent xmlns:mc="http://schemas.openxmlformats.org/markup-compatibility/2006">
      <mc:Choice Requires="x14">
        <control shapeId="7169" r:id="rId4" name="CommandButton1">
          <controlPr defaultSize="0" autoLine="0" r:id="rId5">
            <anchor moveWithCells="1">
              <from>
                <xdr:col>12</xdr:col>
                <xdr:colOff>219075</xdr:colOff>
                <xdr:row>4</xdr:row>
                <xdr:rowOff>95250</xdr:rowOff>
              </from>
              <to>
                <xdr:col>18</xdr:col>
                <xdr:colOff>95250</xdr:colOff>
                <xdr:row>7</xdr:row>
                <xdr:rowOff>152400</xdr:rowOff>
              </to>
            </anchor>
          </controlPr>
        </control>
      </mc:Choice>
      <mc:Fallback>
        <control shapeId="7169" r:id="rId4" name="Command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11</vt:i4>
      </vt:variant>
    </vt:vector>
  </HeadingPairs>
  <TitlesOfParts>
    <vt:vector size="25" baseType="lpstr">
      <vt:lpstr>Clubs</vt:lpstr>
      <vt:lpstr>Catégories</vt:lpstr>
      <vt:lpstr>Menu</vt:lpstr>
      <vt:lpstr>Mode d'emploi</vt:lpstr>
      <vt:lpstr>Demande de Carte</vt:lpstr>
      <vt:lpstr>Renouvellement de Licence</vt:lpstr>
      <vt:lpstr>QUESTIONNAIRE DE SANTE MINEUR</vt:lpstr>
      <vt:lpstr>DOCUMENT UNIQUE LICENCE</vt:lpstr>
      <vt:lpstr>Vérification des Licences</vt:lpstr>
      <vt:lpstr>Feuille Comptable</vt:lpstr>
      <vt:lpstr>Demande de Duplicata</vt:lpstr>
      <vt:lpstr>DUPLICATA EN COURS D'ANNEE</vt:lpstr>
      <vt:lpstr>Correction d'erreur</vt:lpstr>
      <vt:lpstr>Feuil1</vt:lpstr>
      <vt:lpstr>base</vt:lpstr>
      <vt:lpstr>cat</vt:lpstr>
      <vt:lpstr>Clubs</vt:lpstr>
      <vt:lpstr>'Mode d''emploi'!Impression_des_titres</vt:lpstr>
      <vt:lpstr>menu</vt:lpstr>
      <vt:lpstr>'Correction d''erreur'!Zone_d_impression</vt:lpstr>
      <vt:lpstr>'Demande de Carte'!Zone_d_impression</vt:lpstr>
      <vt:lpstr>'DOCUMENT UNIQUE LICENCE'!Zone_d_impression</vt:lpstr>
      <vt:lpstr>'Feuille Comptable'!Zone_d_impression</vt:lpstr>
      <vt:lpstr>'Renouvellement de Licence'!Zone_d_impression</vt:lpstr>
      <vt:lpstr>'Vérification des Licences'!Zone_d_impression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FRANCE</dc:creator>
  <cp:lastModifiedBy>Comité CD49</cp:lastModifiedBy>
  <cp:lastPrinted>2024-11-13T09:04:21Z</cp:lastPrinted>
  <dcterms:created xsi:type="dcterms:W3CDTF">2016-04-07T17:34:08Z</dcterms:created>
  <dcterms:modified xsi:type="dcterms:W3CDTF">2024-11-26T09:36:11Z</dcterms:modified>
</cp:coreProperties>
</file>